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1876184-49D3-40FC-B7FD-2CE624A48D84}" xr6:coauthVersionLast="47" xr6:coauthVersionMax="47" xr10:uidLastSave="{00000000-0000-0000-0000-000000000000}"/>
  <bookViews>
    <workbookView xWindow="-120" yWindow="-120" windowWidth="29040" windowHeight="15720" tabRatio="903" firstSheet="15" activeTab="19" xr2:uid="{00000000-000D-0000-FFFF-FFFF00000000}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Վարդենիսի բանավան" sheetId="44" r:id="rId20"/>
    <sheet name="Կարճաղբյուրի մանկապարտեզ 6-Ա " sheetId="40" r:id="rId21"/>
    <sheet name="Ակունքի Մշակույթի պալատ  6-Ա" sheetId="41" r:id="rId22"/>
    <sheet name=" Ծովակի մշակույթի պալատ 6-Ա" sheetId="42" r:id="rId23"/>
    <sheet name="Лист1" sheetId="43" r:id="rId24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2">' Ծովակի մշակույթի պալատ 6-Ա'!$A$1:$G$46</definedName>
    <definedName name="_xlnm.Print_Area" localSheetId="15">'Ակունքի մանկապարտեզ  6-Ա '!$A$1:$G$64</definedName>
    <definedName name="_xlnm.Print_Area" localSheetId="21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20">'Կարճաղբյուրի մանկապարտեզ 6-Ա '!$A$1:$G$54</definedName>
    <definedName name="_xlnm.Print_Area" localSheetId="0">'կոմունալ տնտեսություն  6-Ա'!$A$1:$G$59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9">'Վարդենիսի բանավան'!$A$1:$G$58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E17" i="44" l="1"/>
  <c r="D29" i="44"/>
  <c r="E28" i="44"/>
  <c r="G28" i="44"/>
  <c r="C29" i="44"/>
  <c r="F28" i="44"/>
  <c r="E27" i="44"/>
  <c r="F27" i="44"/>
  <c r="G27" i="44" s="1"/>
  <c r="E26" i="44"/>
  <c r="G26" i="44" s="1"/>
  <c r="F26" i="44"/>
  <c r="H20" i="40"/>
  <c r="H24" i="40" s="1"/>
  <c r="H16" i="40"/>
  <c r="H15" i="40"/>
  <c r="H24" i="39"/>
  <c r="H20" i="38"/>
  <c r="H23" i="37"/>
  <c r="H8" i="37"/>
  <c r="H33" i="36"/>
  <c r="H24" i="36"/>
  <c r="H18" i="35"/>
  <c r="H14" i="35"/>
  <c r="H15" i="35"/>
  <c r="H16" i="35"/>
  <c r="H17" i="35"/>
  <c r="H13" i="35"/>
  <c r="H12" i="35"/>
  <c r="H9" i="35"/>
  <c r="H34" i="35" s="1"/>
  <c r="H17" i="34"/>
  <c r="H11" i="34"/>
  <c r="H9" i="34"/>
  <c r="H15" i="31"/>
  <c r="H16" i="31"/>
  <c r="H17" i="31" s="1"/>
  <c r="H14" i="31"/>
  <c r="H13" i="31"/>
  <c r="H9" i="31"/>
  <c r="H8" i="31"/>
  <c r="H7" i="3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8" i="6"/>
  <c r="I34" i="6"/>
  <c r="I40" i="6"/>
  <c r="I10" i="6"/>
  <c r="H32" i="7"/>
  <c r="H42" i="6"/>
  <c r="I42" i="6" s="1"/>
  <c r="H41" i="6"/>
  <c r="I41" i="6" s="1"/>
  <c r="H40" i="6"/>
  <c r="H39" i="6"/>
  <c r="I39" i="6" s="1"/>
  <c r="H38" i="6"/>
  <c r="I38" i="6" s="1"/>
  <c r="H37" i="6"/>
  <c r="I37" i="6" s="1"/>
  <c r="H36" i="6"/>
  <c r="I36" i="6" s="1"/>
  <c r="H35" i="6"/>
  <c r="I35" i="6" s="1"/>
  <c r="H34" i="6"/>
  <c r="H33" i="6"/>
  <c r="I33" i="6" s="1"/>
  <c r="H32" i="6"/>
  <c r="I32" i="6" s="1"/>
  <c r="H31" i="6"/>
  <c r="I31" i="6" s="1"/>
  <c r="H30" i="6"/>
  <c r="I30" i="6" s="1"/>
  <c r="H29" i="6"/>
  <c r="I29" i="6" s="1"/>
  <c r="H28" i="6"/>
  <c r="H27" i="6"/>
  <c r="I27" i="6" s="1"/>
  <c r="H11" i="6"/>
  <c r="I11" i="6" s="1"/>
  <c r="H9" i="6"/>
  <c r="I9" i="6" s="1"/>
  <c r="E25" i="44"/>
  <c r="F25" i="44"/>
  <c r="G25" i="44" s="1"/>
  <c r="E24" i="44"/>
  <c r="F24" i="44"/>
  <c r="E8" i="44"/>
  <c r="G8" i="44" s="1"/>
  <c r="F8" i="44"/>
  <c r="F23" i="44"/>
  <c r="E23" i="44"/>
  <c r="G23" i="44" s="1"/>
  <c r="F22" i="44"/>
  <c r="E22" i="44"/>
  <c r="G22" i="44" s="1"/>
  <c r="F21" i="44"/>
  <c r="E21" i="44"/>
  <c r="F19" i="44"/>
  <c r="E19" i="44"/>
  <c r="G19" i="44" s="1"/>
  <c r="F18" i="44"/>
  <c r="E18" i="44"/>
  <c r="G18" i="44" s="1"/>
  <c r="F17" i="44"/>
  <c r="F16" i="44"/>
  <c r="E16" i="44"/>
  <c r="G16" i="44" s="1"/>
  <c r="F15" i="44"/>
  <c r="E15" i="44"/>
  <c r="F14" i="44"/>
  <c r="E14" i="44"/>
  <c r="F13" i="44"/>
  <c r="E13" i="44"/>
  <c r="G13" i="44" s="1"/>
  <c r="F12" i="44"/>
  <c r="E12" i="44"/>
  <c r="G12" i="44" s="1"/>
  <c r="F11" i="44"/>
  <c r="E11" i="44"/>
  <c r="F10" i="44"/>
  <c r="E10" i="44"/>
  <c r="G10" i="44" s="1"/>
  <c r="F9" i="44"/>
  <c r="E9" i="44"/>
  <c r="G9" i="44" s="1"/>
  <c r="F7" i="44"/>
  <c r="E7" i="44"/>
  <c r="E17" i="30"/>
  <c r="E28" i="27"/>
  <c r="E27" i="27"/>
  <c r="F28" i="27"/>
  <c r="F27" i="27"/>
  <c r="E23" i="27"/>
  <c r="F23" i="27"/>
  <c r="G23" i="27" s="1"/>
  <c r="G17" i="44" l="1"/>
  <c r="G21" i="44"/>
  <c r="I44" i="6"/>
  <c r="H44" i="6"/>
  <c r="G24" i="44"/>
  <c r="G7" i="44"/>
  <c r="G11" i="44"/>
  <c r="G14" i="44"/>
  <c r="F29" i="44"/>
  <c r="E29" i="44"/>
  <c r="G15" i="44"/>
  <c r="G28" i="27"/>
  <c r="G27" i="27"/>
  <c r="G28" i="15"/>
  <c r="H27" i="15"/>
  <c r="E28" i="15"/>
  <c r="C28" i="15"/>
  <c r="D44" i="6"/>
  <c r="E42" i="6"/>
  <c r="C44" i="6"/>
  <c r="F42" i="6"/>
  <c r="G42" i="6" s="1"/>
  <c r="E41" i="6"/>
  <c r="G41" i="6" s="1"/>
  <c r="F41" i="6"/>
  <c r="E54" i="27"/>
  <c r="F54" i="27"/>
  <c r="E13" i="41"/>
  <c r="F13" i="41"/>
  <c r="F32" i="7"/>
  <c r="D32" i="7"/>
  <c r="E31" i="7"/>
  <c r="G31" i="7" s="1"/>
  <c r="C32" i="7"/>
  <c r="F21" i="25"/>
  <c r="G21" i="25"/>
  <c r="G29" i="44" l="1"/>
  <c r="G13" i="41"/>
  <c r="G54" i="27"/>
  <c r="H21" i="25"/>
  <c r="G10" i="25"/>
  <c r="G11" i="25"/>
  <c r="G12" i="25"/>
  <c r="G13" i="25"/>
  <c r="G14" i="25"/>
  <c r="H14" i="25" s="1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9" i="25" s="1"/>
  <c r="H18" i="25"/>
  <c r="H23" i="25"/>
  <c r="H26" i="25"/>
  <c r="F10" i="25"/>
  <c r="H10" i="25" s="1"/>
  <c r="F11" i="25"/>
  <c r="H11" i="25" s="1"/>
  <c r="F12" i="25"/>
  <c r="H12" i="25" s="1"/>
  <c r="F13" i="25"/>
  <c r="F14" i="25"/>
  <c r="F15" i="25"/>
  <c r="H15" i="25" s="1"/>
  <c r="F16" i="25"/>
  <c r="F17" i="25"/>
  <c r="H17" i="25" s="1"/>
  <c r="F19" i="25"/>
  <c r="H19" i="25" s="1"/>
  <c r="F20" i="25"/>
  <c r="F22" i="25"/>
  <c r="F24" i="25"/>
  <c r="F25" i="25"/>
  <c r="H25" i="25" s="1"/>
  <c r="F26" i="25"/>
  <c r="F27" i="25"/>
  <c r="H27" i="25" s="1"/>
  <c r="F28" i="25"/>
  <c r="H28" i="25" s="1"/>
  <c r="F29" i="25"/>
  <c r="F30" i="25"/>
  <c r="F31" i="25"/>
  <c r="H31" i="25" s="1"/>
  <c r="F32" i="25"/>
  <c r="H32" i="25" s="1"/>
  <c r="F33" i="25"/>
  <c r="H33" i="25" s="1"/>
  <c r="F34" i="25"/>
  <c r="F35" i="25"/>
  <c r="F9" i="25"/>
  <c r="E18" i="38"/>
  <c r="F18" i="38"/>
  <c r="D23" i="37"/>
  <c r="E22" i="37"/>
  <c r="C23" i="37"/>
  <c r="F22" i="37"/>
  <c r="D34" i="35"/>
  <c r="E33" i="35"/>
  <c r="G33" i="35"/>
  <c r="C34" i="35"/>
  <c r="F33" i="35"/>
  <c r="E15" i="34"/>
  <c r="F15" i="34"/>
  <c r="G15" i="34" s="1"/>
  <c r="E16" i="31"/>
  <c r="G16" i="31" s="1"/>
  <c r="F16" i="31"/>
  <c r="H26" i="15"/>
  <c r="H23" i="23"/>
  <c r="D24" i="40"/>
  <c r="E23" i="40"/>
  <c r="C24" i="40"/>
  <c r="F23" i="40"/>
  <c r="E17" i="38"/>
  <c r="F17" i="38"/>
  <c r="E16" i="38"/>
  <c r="F16" i="38"/>
  <c r="E32" i="36"/>
  <c r="C33" i="36"/>
  <c r="F32" i="36"/>
  <c r="E14" i="34"/>
  <c r="E13" i="34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G8" i="30" s="1"/>
  <c r="F9" i="30"/>
  <c r="F10" i="30"/>
  <c r="F11" i="30"/>
  <c r="F12" i="30"/>
  <c r="F13" i="30"/>
  <c r="G13" i="30" s="1"/>
  <c r="F14" i="30"/>
  <c r="G14" i="30" s="1"/>
  <c r="F15" i="30"/>
  <c r="F16" i="30"/>
  <c r="F17" i="30"/>
  <c r="G17" i="30" s="1"/>
  <c r="F18" i="30"/>
  <c r="G18" i="30" s="1"/>
  <c r="F19" i="30"/>
  <c r="G19" i="30" s="1"/>
  <c r="F20" i="30"/>
  <c r="F21" i="30"/>
  <c r="F22" i="30"/>
  <c r="F23" i="30"/>
  <c r="F24" i="30"/>
  <c r="G24" i="30" s="1"/>
  <c r="F25" i="30"/>
  <c r="G25" i="30" s="1"/>
  <c r="F26" i="30"/>
  <c r="F27" i="30"/>
  <c r="F28" i="30"/>
  <c r="F29" i="30"/>
  <c r="F30" i="30"/>
  <c r="F31" i="30"/>
  <c r="F32" i="30"/>
  <c r="G32" i="30" s="1"/>
  <c r="F33" i="30"/>
  <c r="F34" i="30"/>
  <c r="F35" i="30"/>
  <c r="F36" i="30"/>
  <c r="G36" i="30" s="1"/>
  <c r="F37" i="30"/>
  <c r="F7" i="30"/>
  <c r="D38" i="30"/>
  <c r="E37" i="30"/>
  <c r="C38" i="30"/>
  <c r="E14" i="28"/>
  <c r="F14" i="28"/>
  <c r="E22" i="39"/>
  <c r="G22" i="39" s="1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G20" i="37" s="1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E27" i="30"/>
  <c r="G27" i="30" s="1"/>
  <c r="E28" i="30"/>
  <c r="G28" i="30" s="1"/>
  <c r="E29" i="30"/>
  <c r="E30" i="30"/>
  <c r="E31" i="30"/>
  <c r="E33" i="30"/>
  <c r="G33" i="30" s="1"/>
  <c r="E34" i="30"/>
  <c r="G34" i="30" s="1"/>
  <c r="E35" i="30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2" i="40" l="1"/>
  <c r="G16" i="38"/>
  <c r="G31" i="30"/>
  <c r="G23" i="30"/>
  <c r="G11" i="30"/>
  <c r="G19" i="37"/>
  <c r="G37" i="30"/>
  <c r="G22" i="30"/>
  <c r="G16" i="30"/>
  <c r="G17" i="38"/>
  <c r="H35" i="25"/>
  <c r="H29" i="25"/>
  <c r="E32" i="7"/>
  <c r="G26" i="30"/>
  <c r="G14" i="28"/>
  <c r="G13" i="34"/>
  <c r="G14" i="34"/>
  <c r="G35" i="30"/>
  <c r="G29" i="30"/>
  <c r="G15" i="30"/>
  <c r="G23" i="39"/>
  <c r="G23" i="40"/>
  <c r="G22" i="37"/>
  <c r="H34" i="25"/>
  <c r="H20" i="25"/>
  <c r="H13" i="25"/>
  <c r="G18" i="38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12" i="6" l="1"/>
  <c r="G29" i="6"/>
  <c r="F44" i="6"/>
  <c r="G33" i="6"/>
  <c r="E44" i="6"/>
  <c r="G23" i="6"/>
  <c r="G18" i="6"/>
  <c r="E48" i="27" l="1"/>
  <c r="E49" i="27"/>
  <c r="E50" i="27"/>
  <c r="E46" i="27"/>
  <c r="F50" i="27"/>
  <c r="F49" i="27"/>
  <c r="G49" i="27" s="1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8" i="27" l="1"/>
  <c r="G50" i="27"/>
  <c r="G46" i="27"/>
  <c r="G16" i="27"/>
  <c r="G24" i="27"/>
  <c r="G26" i="27"/>
  <c r="G25" i="27"/>
  <c r="G43" i="27"/>
  <c r="G42" i="27"/>
  <c r="G22" i="27"/>
  <c r="G17" i="27"/>
  <c r="G20" i="40"/>
  <c r="F20" i="40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G10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G15" i="36"/>
  <c r="E16" i="36"/>
  <c r="E17" i="36"/>
  <c r="F7" i="36"/>
  <c r="E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F15" i="35"/>
  <c r="F16" i="35"/>
  <c r="F17" i="35"/>
  <c r="G17" i="35" s="1"/>
  <c r="F18" i="35"/>
  <c r="F19" i="35"/>
  <c r="G19" i="35" s="1"/>
  <c r="F20" i="35"/>
  <c r="F21" i="35"/>
  <c r="F22" i="35"/>
  <c r="F23" i="35"/>
  <c r="G23" i="35" s="1"/>
  <c r="F24" i="35"/>
  <c r="F25" i="35"/>
  <c r="G25" i="35" s="1"/>
  <c r="F26" i="35"/>
  <c r="F27" i="35"/>
  <c r="F28" i="35"/>
  <c r="F29" i="35"/>
  <c r="G29" i="35" s="1"/>
  <c r="F30" i="35"/>
  <c r="F31" i="35"/>
  <c r="G31" i="35" s="1"/>
  <c r="F32" i="35"/>
  <c r="G10" i="35"/>
  <c r="G12" i="35"/>
  <c r="G14" i="35"/>
  <c r="G15" i="35"/>
  <c r="G16" i="35"/>
  <c r="G18" i="35"/>
  <c r="G20" i="35"/>
  <c r="G21" i="35"/>
  <c r="G22" i="35"/>
  <c r="G24" i="35"/>
  <c r="G26" i="35"/>
  <c r="G27" i="35"/>
  <c r="G28" i="35"/>
  <c r="G30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8" i="24" l="1"/>
  <c r="F20" i="38"/>
  <c r="G7" i="34"/>
  <c r="G13" i="31"/>
  <c r="G15" i="39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<sst xmlns="http://schemas.openxmlformats.org/spreadsheetml/2006/main" count="865" uniqueCount="261">
  <si>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</si>
  <si>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</si>
  <si>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</si>
  <si>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</si>
  <si>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</si>
  <si>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</si>
  <si>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</si>
  <si>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</si>
  <si>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</si>
  <si>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</si>
  <si>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</si>
  <si>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</si>
  <si>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</si>
  <si>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</si>
  <si>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</si>
  <si>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</si>
  <si>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</si>
  <si>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</si>
  <si>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</si>
  <si>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</si>
  <si>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</si>
  <si>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</si>
  <si>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</si>
  <si>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</si>
  <si>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</si>
  <si>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</si>
  <si>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</si>
  <si>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</si>
  <si>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</si>
  <si>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</si>
  <si>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</si>
  <si>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</si>
  <si>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</si>
  <si>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</si>
  <si>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</si>
  <si>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</si>
  <si>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</si>
  <si>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</si>
  <si>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</si>
  <si>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</si>
  <si>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</si>
  <si>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</si>
  <si>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</si>
  <si>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</si>
  <si>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</si>
  <si>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</si>
  <si>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</si>
  <si>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</si>
  <si>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</si>
  <si>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</si>
  <si>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</si>
  <si>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</si>
  <si>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</si>
  <si>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</si>
  <si>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</si>
  <si>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</si>
  <si>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</si>
  <si>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</si>
  <si>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</si>
  <si>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</si>
  <si>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</si>
  <si>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</si>
  <si>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</si>
  <si>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</si>
  <si>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</si>
  <si>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</si>
  <si>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</si>
  <si>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</si>
  <si>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</si>
  <si>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</si>
  <si>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</si>
  <si>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</si>
  <si>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</si>
  <si>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</si>
  <si>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</si>
  <si>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</si>
  <si>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</si>
  <si>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</si>
  <si>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</si>
  <si>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</si>
  <si>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</si>
  <si>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</si>
  <si>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</si>
  <si>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</si>
  <si>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</si>
  <si>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</si>
  <si>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</si>
  <si>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</si>
  <si>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</si>
  <si>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</si>
  <si>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</si>
  <si>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</si>
  <si>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</si>
  <si>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</si>
  <si>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</si>
  <si>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</si>
  <si>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</si>
  <si>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</si>
  <si>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</si>
  <si>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</si>
  <si>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</si>
  <si>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</si>
  <si>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</si>
  <si>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</si>
  <si>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</si>
  <si>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</si>
  <si>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</si>
  <si>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</si>
  <si>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</si>
  <si>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</si>
  <si>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</si>
  <si>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</si>
  <si>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</si>
  <si>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</si>
  <si>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</si>
  <si>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</si>
  <si>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</si>
  <si>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</si>
  <si>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</si>
  <si>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</si>
  <si>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</si>
  <si>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</si>
  <si>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</si>
  <si>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</si>
  <si>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</si>
  <si>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</si>
  <si>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</si>
  <si>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</si>
  <si>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</si>
  <si>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</si>
  <si>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</si>
  <si>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</si>
  <si>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</si>
  <si>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</si>
  <si>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</si>
  <si>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</si>
  <si>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</si>
  <si>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</si>
  <si>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</si>
  <si>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</si>
  <si>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</si>
  <si>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</si>
  <si>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</si>
  <si>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</si>
  <si>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</si>
  <si>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</si>
  <si>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</si>
  <si>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</si>
  <si>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</si>
  <si>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</si>
  <si>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</si>
  <si>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</si>
  <si>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</si>
  <si>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</si>
  <si>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</si>
  <si>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</si>
  <si>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</si>
  <si>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</si>
  <si>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</si>
  <si>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</si>
  <si>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</si>
  <si>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</si>
  <si>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</si>
  <si>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</si>
  <si>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</si>
  <si>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</si>
  <si>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</si>
  <si>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</si>
  <si>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</si>
  <si>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</si>
  <si>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</si>
  <si>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</si>
  <si>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</si>
  <si>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</si>
  <si>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</si>
  <si>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</si>
  <si>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</si>
  <si>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</si>
  <si>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</si>
  <si>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</si>
  <si>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</si>
  <si>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</si>
  <si>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</si>
  <si>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</si>
  <si>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</si>
  <si>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</si>
  <si>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</si>
  <si>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</si>
  <si>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</si>
  <si>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</si>
  <si>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</si>
  <si>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</si>
  <si>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</si>
  <si>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</si>
  <si>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</si>
  <si>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</si>
  <si>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</si>
  <si>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</si>
  <si>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</si>
  <si>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</si>
  <si>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</si>
  <si>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</si>
  <si>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</si>
  <si>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</si>
  <si>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</si>
  <si>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</si>
  <si>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</si>
  <si>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</si>
  <si>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</si>
  <si>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</si>
  <si>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</si>
  <si>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</si>
  <si>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</si>
  <si>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</si>
  <si>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</si>
  <si>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</si>
  <si>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</si>
  <si>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</si>
  <si>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</si>
  <si>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</si>
  <si>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</si>
  <si>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</si>
  <si>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</si>
  <si>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</si>
  <si>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</si>
  <si>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</si>
  <si>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</si>
  <si>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</si>
  <si>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</si>
  <si>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</si>
  <si>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</si>
  <si>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</si>
  <si>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</si>
  <si>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</si>
  <si>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</si>
  <si>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</si>
  <si>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</si>
  <si>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</si>
  <si>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</si>
  <si>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</si>
  <si>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</si>
  <si>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</si>
  <si>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</si>
  <si>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</si>
  <si>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</si>
  <si>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</si>
  <si>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</si>
  <si>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</si>
  <si>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</si>
  <si>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</si>
  <si>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</si>
  <si>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</si>
  <si>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</si>
  <si>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</si>
  <si>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</si>
  <si>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</si>
  <si>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>Վարորդ Գրեդերի օրավարձով 13500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</si>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</sst>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4" fillId="5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wrapText="1"/>
    </xf>
    <xf numFmtId="0" fontId="14" fillId="5" borderId="3" xfId="0" applyFont="1" applyFill="1" applyBorder="1" applyAlignment="1">
      <alignment horizontal="center" wrapText="1"/>
    </xf>
    <xf numFmtId="0" fontId="14" fillId="5" borderId="3" xfId="0" applyFont="1" applyFill="1" applyBorder="1"/>
    <xf numFmtId="0" fontId="13" fillId="5" borderId="7" xfId="0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6" fillId="5" borderId="3" xfId="2" applyFont="1" applyFill="1" applyBorder="1" applyAlignment="1">
      <alignment wrapText="1"/>
    </xf>
    <xf numFmtId="0" fontId="16" fillId="5" borderId="3" xfId="2" applyFont="1" applyFill="1" applyBorder="1" applyAlignment="1">
      <alignment horizontal="center"/>
    </xf>
    <xf numFmtId="0" fontId="0" fillId="5" borderId="0" xfId="0" applyFill="1"/>
    <xf numFmtId="0" fontId="13" fillId="5" borderId="3" xfId="2" applyFont="1" applyFill="1" applyBorder="1" applyAlignment="1">
      <alignment wrapText="1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opLeftCell="A40" zoomScaleNormal="100" workbookViewId="0">
      <selection activeCell="B62" sqref="B62:G62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93" t="s">
        <v>62</v>
      </c>
      <c r="G1" s="293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94" t="s">
        <v>92</v>
      </c>
      <c r="G2" s="294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95" t="s">
        <v>248</v>
      </c>
      <c r="G3" s="295"/>
      <c r="H3" s="46"/>
    </row>
    <row r="4" spans="1:10" s="1" customFormat="1" ht="14.25" customHeight="1" x14ac:dyDescent="0.25">
      <c r="A4" s="8"/>
      <c r="B4" s="296" t="s">
        <v>17</v>
      </c>
      <c r="C4" s="296"/>
      <c r="D4" s="296"/>
      <c r="E4" s="296"/>
      <c r="F4" s="296"/>
      <c r="G4" s="296"/>
      <c r="H4" s="8"/>
      <c r="I4" s="8"/>
      <c r="J4" s="8"/>
    </row>
    <row r="5" spans="1:10" s="1" customFormat="1" ht="16.5" thickBot="1" x14ac:dyDescent="0.3">
      <c r="A5" s="8"/>
      <c r="B5" s="297" t="s">
        <v>77</v>
      </c>
      <c r="C5" s="297"/>
      <c r="D5" s="297"/>
      <c r="E5" s="297"/>
      <c r="F5" s="297"/>
      <c r="G5" s="297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134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110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135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136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137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138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139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160" t="s">
        <v>253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5" x14ac:dyDescent="0.25">
      <c r="A21" s="266">
        <v>15</v>
      </c>
      <c r="B21" s="272" t="s">
        <v>249</v>
      </c>
      <c r="C21" s="273">
        <v>3</v>
      </c>
      <c r="D21" s="273">
        <v>95700</v>
      </c>
      <c r="E21" s="269">
        <f t="shared" si="0"/>
        <v>287100</v>
      </c>
      <c r="F21" s="270">
        <f t="shared" si="1"/>
        <v>24000</v>
      </c>
      <c r="G21" s="274">
        <f t="shared" si="2"/>
        <v>311100</v>
      </c>
    </row>
    <row r="22" spans="1:12" s="8" customFormat="1" ht="15.75" x14ac:dyDescent="0.25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75" x14ac:dyDescent="0.25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75" x14ac:dyDescent="0.25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75" x14ac:dyDescent="0.25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75" x14ac:dyDescent="0.25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75" x14ac:dyDescent="0.25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75" x14ac:dyDescent="0.25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75" x14ac:dyDescent="0.25">
      <c r="A29" s="211">
        <v>23</v>
      </c>
      <c r="B29" s="54" t="s">
        <v>245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140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202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141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141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177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182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131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142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142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143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217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65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176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170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170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170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170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170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266">
        <v>46</v>
      </c>
      <c r="B52" s="267" t="s">
        <v>256</v>
      </c>
      <c r="C52" s="268">
        <v>0</v>
      </c>
      <c r="D52" s="268"/>
      <c r="E52" s="269">
        <f t="shared" si="0"/>
        <v>0</v>
      </c>
      <c r="F52" s="270">
        <f t="shared" si="1"/>
        <v>0</v>
      </c>
      <c r="G52" s="271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144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298" t="s">
        <v>16</v>
      </c>
      <c r="B55" s="299"/>
      <c r="C55" s="235">
        <f>SUM(C7:C54)</f>
        <v>73.75</v>
      </c>
      <c r="D55" s="236">
        <f>SUM(D7:D54)</f>
        <v>5749100</v>
      </c>
      <c r="E55" s="236">
        <f>SUM(E7:E54)</f>
        <v>10772100</v>
      </c>
      <c r="F55" s="236">
        <f t="shared" ref="F55:G55" si="3">SUM(F7:F54)</f>
        <v>590000</v>
      </c>
      <c r="G55" s="236">
        <f t="shared" si="3"/>
        <v>11362100</v>
      </c>
    </row>
    <row r="56" spans="1:9" s="13" customFormat="1" ht="16.5" customHeight="1" x14ac:dyDescent="0.25">
      <c r="A56" s="292" t="s">
        <v>180</v>
      </c>
      <c r="B56" s="292"/>
      <c r="C56" s="292"/>
      <c r="D56" s="292"/>
      <c r="E56" s="292"/>
      <c r="F56" s="292"/>
      <c r="G56" s="292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300"/>
      <c r="C61" s="300"/>
      <c r="D61" s="300"/>
      <c r="E61" s="300"/>
      <c r="F61" s="300"/>
      <c r="G61" s="300"/>
      <c r="H61" s="21"/>
    </row>
    <row r="62" spans="1:9" ht="18" customHeight="1" x14ac:dyDescent="0.25">
      <c r="B62" s="290"/>
      <c r="C62" s="291"/>
      <c r="D62" s="291"/>
      <c r="E62" s="291"/>
      <c r="F62" s="291"/>
      <c r="G62" s="291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13"/>
      <c r="B1" s="313"/>
      <c r="C1" s="328" t="s">
        <v>62</v>
      </c>
      <c r="D1" s="328"/>
      <c r="E1" s="328"/>
      <c r="F1" s="328"/>
      <c r="G1" s="328"/>
    </row>
    <row r="2" spans="1:10" s="29" customFormat="1" ht="18.75" customHeight="1" x14ac:dyDescent="0.3">
      <c r="A2" s="84"/>
      <c r="B2" s="85"/>
      <c r="C2" s="332" t="s">
        <v>95</v>
      </c>
      <c r="D2" s="332"/>
      <c r="E2" s="332"/>
      <c r="F2" s="332"/>
      <c r="G2" s="332"/>
    </row>
    <row r="3" spans="1:10" s="29" customFormat="1" ht="18.75" x14ac:dyDescent="0.3">
      <c r="A3" s="43"/>
      <c r="C3" s="86"/>
      <c r="D3" s="86"/>
      <c r="E3" s="329" t="s">
        <v>248</v>
      </c>
      <c r="F3" s="329"/>
      <c r="G3" s="329"/>
      <c r="H3" s="329"/>
      <c r="I3" s="329"/>
      <c r="J3" s="329"/>
    </row>
    <row r="4" spans="1:10" ht="20.25" x14ac:dyDescent="0.25">
      <c r="A4" s="330" t="s">
        <v>54</v>
      </c>
      <c r="B4" s="330"/>
      <c r="C4" s="330"/>
      <c r="D4" s="330"/>
      <c r="E4" s="330"/>
      <c r="F4" s="330"/>
      <c r="G4" s="330"/>
    </row>
    <row r="5" spans="1:10" x14ac:dyDescent="0.25">
      <c r="A5" s="331" t="s">
        <v>105</v>
      </c>
      <c r="B5" s="331"/>
      <c r="C5" s="331"/>
      <c r="D5" s="331"/>
      <c r="E5" s="331"/>
      <c r="F5" s="331"/>
      <c r="G5" s="331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163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103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190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209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101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98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98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36" t="s">
        <v>16</v>
      </c>
      <c r="B23" s="337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92" t="s">
        <v>187</v>
      </c>
      <c r="B24" s="292"/>
      <c r="C24" s="292"/>
      <c r="D24" s="292"/>
      <c r="E24" s="292"/>
      <c r="F24" s="292"/>
      <c r="G24" s="292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39" t="s">
        <v>62</v>
      </c>
      <c r="H1" s="339"/>
      <c r="I1" s="339"/>
    </row>
    <row r="2" spans="1:9" x14ac:dyDescent="0.25">
      <c r="G2" s="339" t="s">
        <v>95</v>
      </c>
      <c r="H2" s="339"/>
      <c r="I2" s="339"/>
    </row>
    <row r="3" spans="1:9" x14ac:dyDescent="0.25">
      <c r="G3" s="329" t="s">
        <v>248</v>
      </c>
      <c r="H3" s="329"/>
      <c r="I3" s="329"/>
    </row>
    <row r="4" spans="1:9" ht="18" x14ac:dyDescent="0.25">
      <c r="A4" s="315" t="s">
        <v>0</v>
      </c>
      <c r="B4" s="315"/>
      <c r="C4" s="315"/>
      <c r="D4" s="315"/>
      <c r="E4" s="315"/>
      <c r="F4" s="315"/>
      <c r="G4" s="315"/>
      <c r="H4" s="315"/>
      <c r="I4" s="315"/>
    </row>
    <row r="5" spans="1:9" ht="16.5" thickBot="1" x14ac:dyDescent="0.3">
      <c r="A5" s="338" t="s">
        <v>58</v>
      </c>
      <c r="B5" s="338"/>
      <c r="C5" s="338"/>
      <c r="D5" s="338"/>
      <c r="E5" s="338"/>
      <c r="F5" s="338"/>
      <c r="G5" s="338"/>
      <c r="H5" s="338"/>
      <c r="I5" s="338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113</v>
      </c>
      <c r="G6" s="17" t="s">
        <v>109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92" t="s">
        <v>184</v>
      </c>
      <c r="B18" s="340"/>
      <c r="C18" s="292"/>
      <c r="D18" s="292"/>
      <c r="E18" s="292"/>
      <c r="F18" s="292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91"/>
      <c r="F23" s="291"/>
      <c r="G23" s="291"/>
      <c r="H23" s="291"/>
      <c r="I23" s="291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topLeftCell="A13" zoomScaleNormal="100" workbookViewId="0">
      <selection activeCell="B29" sqref="B29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42" t="s">
        <v>62</v>
      </c>
      <c r="F1" s="342"/>
      <c r="G1" s="342"/>
    </row>
    <row r="2" spans="1:7" x14ac:dyDescent="0.25">
      <c r="E2" s="342" t="s">
        <v>92</v>
      </c>
      <c r="F2" s="342"/>
      <c r="G2" s="342"/>
    </row>
    <row r="3" spans="1:7" x14ac:dyDescent="0.25">
      <c r="E3" s="329" t="s">
        <v>248</v>
      </c>
      <c r="F3" s="329"/>
      <c r="G3" s="329"/>
    </row>
    <row r="4" spans="1:7" ht="15" x14ac:dyDescent="0.25">
      <c r="A4" s="343" t="s">
        <v>0</v>
      </c>
      <c r="B4" s="343"/>
      <c r="C4" s="343"/>
      <c r="D4" s="343"/>
      <c r="E4" s="343"/>
      <c r="F4" s="343"/>
      <c r="G4" s="343"/>
    </row>
    <row r="5" spans="1:7" ht="16.5" thickBot="1" x14ac:dyDescent="0.3">
      <c r="A5" s="344" t="s">
        <v>63</v>
      </c>
      <c r="B5" s="344"/>
      <c r="C5" s="344"/>
      <c r="D5" s="344"/>
      <c r="E5" s="344"/>
      <c r="F5" s="344"/>
      <c r="G5" s="344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203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192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108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211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194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195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212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232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262" t="s">
        <v>107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 x14ac:dyDescent="0.25">
      <c r="A18" s="185">
        <v>11</v>
      </c>
      <c r="B18" s="100" t="s">
        <v>213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214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106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215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216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119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120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123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9" customHeight="1" x14ac:dyDescent="0.25">
      <c r="A29" s="185">
        <v>22</v>
      </c>
      <c r="B29" s="263" t="s">
        <v>254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124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201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210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 x14ac:dyDescent="0.25">
      <c r="A39" s="341" t="s">
        <v>188</v>
      </c>
      <c r="B39" s="341"/>
      <c r="C39" s="341"/>
      <c r="D39" s="341"/>
      <c r="E39" s="341"/>
      <c r="F39" s="341"/>
      <c r="G39" s="341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H17" sqref="H17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224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f>C7*75000+7600</f>
        <v>82600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  <c r="H8">
        <f>C8*75000+7600</f>
        <v>82600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146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147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  <c r="H13">
        <f>37500+3800</f>
        <v>41300</v>
      </c>
    </row>
    <row r="14" spans="1:9" ht="39.6" customHeight="1" x14ac:dyDescent="0.25">
      <c r="A14" s="97">
        <v>8</v>
      </c>
      <c r="B14" s="258" t="s">
        <v>207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f>C14*75000+1900</f>
        <v>20650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f t="shared" ref="H15:H16" si="3">C15*75000+1900</f>
        <v>20650</v>
      </c>
      <c r="I15" t="s">
        <v>118</v>
      </c>
    </row>
    <row r="16" spans="1:9" ht="18.75" customHeight="1" x14ac:dyDescent="0.25">
      <c r="A16" s="97">
        <v>10</v>
      </c>
      <c r="B16" s="149" t="s">
        <v>238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  <c r="H16">
        <f t="shared" si="3"/>
        <v>20650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H17" si="4">SUM(E7:E16)</f>
        <v>751000</v>
      </c>
      <c r="F17" s="151">
        <f t="shared" si="4"/>
        <v>56000</v>
      </c>
      <c r="G17" s="151">
        <f t="shared" si="4"/>
        <v>807000</v>
      </c>
      <c r="H17" s="151">
        <f t="shared" si="4"/>
        <v>578200</v>
      </c>
    </row>
    <row r="18" spans="1:8" ht="33" customHeight="1" x14ac:dyDescent="0.25">
      <c r="A18" s="139"/>
      <c r="B18" s="340" t="s">
        <v>180</v>
      </c>
      <c r="C18" s="340"/>
      <c r="D18" s="340"/>
      <c r="E18" s="340"/>
      <c r="F18" s="340"/>
      <c r="G18" s="340"/>
      <c r="H18" s="34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48"/>
      <c r="F23" s="348"/>
      <c r="G23" s="34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45"/>
      <c r="B33" s="345"/>
      <c r="C33" s="345"/>
      <c r="D33" s="345"/>
      <c r="E33" s="345"/>
      <c r="F33" s="345"/>
      <c r="G33" s="34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topLeftCell="A2" zoomScaleNormal="100" workbookViewId="0">
      <selection activeCell="G17" sqref="G17:H17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42" t="s">
        <v>62</v>
      </c>
      <c r="F1" s="342"/>
      <c r="G1" s="342"/>
      <c r="L1" s="233"/>
    </row>
    <row r="2" spans="1:12" x14ac:dyDescent="0.25">
      <c r="E2" s="342" t="s">
        <v>92</v>
      </c>
      <c r="F2" s="342"/>
      <c r="G2" s="342"/>
    </row>
    <row r="3" spans="1:12" x14ac:dyDescent="0.25">
      <c r="E3" s="329" t="s">
        <v>248</v>
      </c>
      <c r="F3" s="329"/>
      <c r="G3" s="329"/>
    </row>
    <row r="4" spans="1:12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12" ht="16.5" thickBot="1" x14ac:dyDescent="0.3">
      <c r="A5" s="347" t="s">
        <v>225</v>
      </c>
      <c r="B5" s="347"/>
      <c r="C5" s="347"/>
      <c r="D5" s="347"/>
      <c r="E5" s="347"/>
      <c r="F5" s="347"/>
      <c r="G5" s="347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  <c r="H8">
        <v>82600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  <c r="H10">
        <v>61950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  <c r="H11">
        <f>37500+3800</f>
        <v>41300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  <c r="H12">
        <v>41300</v>
      </c>
    </row>
    <row r="13" spans="1:12" ht="39" customHeight="1" x14ac:dyDescent="0.25">
      <c r="A13" s="97">
        <v>7</v>
      </c>
      <c r="B13" s="258" t="s">
        <v>207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  <c r="H13">
        <v>20650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v>20650</v>
      </c>
    </row>
    <row r="15" spans="1:12" ht="18.75" customHeight="1" x14ac:dyDescent="0.25">
      <c r="A15" s="97">
        <v>9</v>
      </c>
      <c r="B15" s="100" t="s">
        <v>169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v>20650</v>
      </c>
      <c r="I15" t="s">
        <v>118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H17" si="3">SUM(E7:E16)</f>
        <v>569000</v>
      </c>
      <c r="F17" s="151">
        <f t="shared" si="3"/>
        <v>42000</v>
      </c>
      <c r="G17" s="151">
        <f t="shared" si="3"/>
        <v>611000</v>
      </c>
      <c r="H17" s="151">
        <f t="shared" si="3"/>
        <v>433650</v>
      </c>
    </row>
    <row r="18" spans="1:8" ht="33" customHeight="1" x14ac:dyDescent="0.25">
      <c r="A18" s="139"/>
      <c r="B18" s="340" t="s">
        <v>188</v>
      </c>
      <c r="C18" s="340"/>
      <c r="D18" s="340"/>
      <c r="E18" s="340"/>
      <c r="F18" s="340"/>
      <c r="G18" s="340"/>
      <c r="H18" s="34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48"/>
      <c r="F23" s="348"/>
      <c r="G23" s="34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45"/>
      <c r="B33" s="345"/>
      <c r="C33" s="345"/>
      <c r="D33" s="345"/>
      <c r="E33" s="345"/>
      <c r="F33" s="345"/>
      <c r="G33" s="34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1" zoomScaleNormal="100" workbookViewId="0">
      <selection activeCell="G34" sqref="G34:H34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85546875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226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  <c r="H8">
        <v>82600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  <c r="H9">
        <f>C9*75000+3800</f>
        <v>41300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  <c r="H10">
        <v>41300</v>
      </c>
    </row>
    <row r="11" spans="1:9" s="183" customFormat="1" ht="18.75" customHeight="1" x14ac:dyDescent="0.25">
      <c r="A11" s="98">
        <v>5</v>
      </c>
      <c r="B11" s="184" t="s">
        <v>191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  <c r="H11" s="183">
        <v>82600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  <c r="H12">
        <f>75000*C12+5700</f>
        <v>61950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  <c r="H13">
        <f>C13*75000+4256</f>
        <v>46256.000000000007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  <c r="H14">
        <f t="shared" ref="H14:H18" si="3">C14*75000+4256</f>
        <v>46256.000000000007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H15">
        <f t="shared" si="3"/>
        <v>46256.000000000007</v>
      </c>
      <c r="I15" t="s">
        <v>118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  <c r="H16">
        <f t="shared" si="3"/>
        <v>46256.000000000007</v>
      </c>
    </row>
    <row r="17" spans="1:8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  <c r="H17">
        <f t="shared" si="3"/>
        <v>46256.000000000007</v>
      </c>
    </row>
    <row r="18" spans="1:8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  <c r="H18">
        <f t="shared" si="3"/>
        <v>46256.000000000007</v>
      </c>
    </row>
    <row r="19" spans="1:8" ht="18.75" customHeight="1" x14ac:dyDescent="0.25">
      <c r="A19" s="97">
        <v>13</v>
      </c>
      <c r="B19" s="151" t="s">
        <v>150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  <c r="H19">
        <v>61950</v>
      </c>
    </row>
    <row r="20" spans="1:8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  <c r="H20">
        <v>41300</v>
      </c>
    </row>
    <row r="21" spans="1:8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  <c r="H21">
        <v>41300</v>
      </c>
    </row>
    <row r="22" spans="1:8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  <c r="H22">
        <v>41300</v>
      </c>
    </row>
    <row r="23" spans="1:8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  <c r="H23">
        <v>41300</v>
      </c>
    </row>
    <row r="24" spans="1:8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  <c r="H24">
        <v>41300</v>
      </c>
    </row>
    <row r="25" spans="1:8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  <c r="H25">
        <v>41300</v>
      </c>
    </row>
    <row r="26" spans="1:8" ht="18.75" customHeight="1" x14ac:dyDescent="0.25">
      <c r="A26" s="97">
        <v>20</v>
      </c>
      <c r="B26" s="151" t="s">
        <v>151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  <c r="H26">
        <v>82600</v>
      </c>
    </row>
    <row r="27" spans="1:8" ht="18.75" customHeight="1" x14ac:dyDescent="0.25">
      <c r="A27" s="97">
        <v>21</v>
      </c>
      <c r="B27" s="151" t="s">
        <v>152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  <c r="H27">
        <v>82600</v>
      </c>
    </row>
    <row r="28" spans="1:8" ht="18.75" customHeight="1" x14ac:dyDescent="0.25">
      <c r="A28" s="97">
        <v>22</v>
      </c>
      <c r="B28" s="151" t="s">
        <v>153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  <c r="H28">
        <v>41300</v>
      </c>
    </row>
    <row r="29" spans="1:8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  <c r="H29" s="183">
        <v>41300</v>
      </c>
    </row>
    <row r="30" spans="1:8" ht="18.75" customHeight="1" x14ac:dyDescent="0.25">
      <c r="A30" s="97">
        <v>24</v>
      </c>
      <c r="B30" s="151" t="s">
        <v>154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  <c r="H30">
        <v>41300</v>
      </c>
    </row>
    <row r="31" spans="1:8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  <c r="H31">
        <v>82600</v>
      </c>
    </row>
    <row r="32" spans="1:8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  <c r="H32">
        <v>82600</v>
      </c>
    </row>
    <row r="33" spans="1:8" ht="18.75" customHeight="1" x14ac:dyDescent="0.25">
      <c r="A33" s="97">
        <v>27</v>
      </c>
      <c r="B33" s="151" t="s">
        <v>239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  <c r="H33">
        <v>61950</v>
      </c>
    </row>
    <row r="34" spans="1:8" ht="18.75" customHeight="1" x14ac:dyDescent="0.25">
      <c r="A34" s="97"/>
      <c r="B34" s="151" t="s">
        <v>149</v>
      </c>
      <c r="C34" s="151">
        <f t="shared" ref="C34:H34" si="4">SUM(C7:C33)</f>
        <v>18.110000000000003</v>
      </c>
      <c r="D34" s="151">
        <f t="shared" si="4"/>
        <v>2854000</v>
      </c>
      <c r="E34" s="151">
        <f t="shared" si="4"/>
        <v>1929440</v>
      </c>
      <c r="F34" s="151">
        <f t="shared" si="4"/>
        <v>144880</v>
      </c>
      <c r="G34" s="151">
        <f t="shared" si="4"/>
        <v>2074320</v>
      </c>
      <c r="H34" s="151">
        <f t="shared" si="4"/>
        <v>1495886</v>
      </c>
    </row>
    <row r="35" spans="1:8" ht="33" customHeight="1" x14ac:dyDescent="0.25">
      <c r="A35" s="139"/>
      <c r="B35" s="163" t="s">
        <v>188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48"/>
      <c r="F40" s="348"/>
      <c r="G40" s="348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45"/>
      <c r="B50" s="345"/>
      <c r="C50" s="345"/>
      <c r="D50" s="345"/>
      <c r="E50" s="345"/>
      <c r="F50" s="345"/>
      <c r="G50" s="345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G33" sqref="G33:H3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28515625" customWidth="1"/>
    <col min="9" max="9" width="11.7109375" bestFit="1" customWidth="1"/>
  </cols>
  <sheetData>
    <row r="1" spans="1:8" x14ac:dyDescent="0.25">
      <c r="E1" s="342" t="s">
        <v>62</v>
      </c>
      <c r="F1" s="342"/>
      <c r="G1" s="342"/>
    </row>
    <row r="2" spans="1:8" x14ac:dyDescent="0.25">
      <c r="E2" s="342" t="s">
        <v>92</v>
      </c>
      <c r="F2" s="342"/>
      <c r="G2" s="342"/>
    </row>
    <row r="3" spans="1:8" x14ac:dyDescent="0.25">
      <c r="E3" s="329" t="s">
        <v>248</v>
      </c>
      <c r="F3" s="329"/>
      <c r="G3" s="329"/>
    </row>
    <row r="4" spans="1:8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8" ht="16.5" thickBot="1" x14ac:dyDescent="0.3">
      <c r="A5" s="347" t="s">
        <v>227</v>
      </c>
      <c r="B5" s="347"/>
      <c r="C5" s="347"/>
      <c r="D5" s="347"/>
      <c r="E5" s="347"/>
      <c r="F5" s="347"/>
      <c r="G5" s="347"/>
    </row>
    <row r="6" spans="1:8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8" ht="18.75" customHeight="1" x14ac:dyDescent="0.25">
      <c r="A7" s="97">
        <v>1</v>
      </c>
      <c r="B7" s="104" t="s">
        <v>162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8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  <c r="H8">
        <v>41300</v>
      </c>
    </row>
    <row r="9" spans="1:8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  <c r="H9">
        <v>41300</v>
      </c>
    </row>
    <row r="10" spans="1:8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  <c r="H10">
        <v>46256</v>
      </c>
    </row>
    <row r="11" spans="1:8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  <c r="H11">
        <v>46256</v>
      </c>
    </row>
    <row r="12" spans="1:8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  <c r="H12">
        <v>46256</v>
      </c>
    </row>
    <row r="13" spans="1:8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  <c r="H13">
        <v>46256</v>
      </c>
    </row>
    <row r="14" spans="1:8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  <c r="H14">
        <v>46256</v>
      </c>
    </row>
    <row r="15" spans="1:8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  <c r="H15">
        <v>46256</v>
      </c>
    </row>
    <row r="16" spans="1:8" ht="18.75" customHeight="1" x14ac:dyDescent="0.25">
      <c r="A16" s="97">
        <v>10</v>
      </c>
      <c r="B16" s="100" t="s">
        <v>157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H16">
        <v>41300</v>
      </c>
    </row>
    <row r="17" spans="1:9" ht="18.75" customHeight="1" x14ac:dyDescent="0.25">
      <c r="A17" s="97">
        <v>11</v>
      </c>
      <c r="B17" s="100" t="s">
        <v>157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9" ht="18.75" customHeight="1" x14ac:dyDescent="0.25">
      <c r="A18" s="97">
        <v>12</v>
      </c>
      <c r="B18" s="100" t="s">
        <v>157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  <c r="H18">
        <v>41300</v>
      </c>
    </row>
    <row r="19" spans="1:9" ht="18.75" customHeight="1" x14ac:dyDescent="0.25">
      <c r="A19" s="97">
        <v>13</v>
      </c>
      <c r="B19" s="100" t="s">
        <v>157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  <c r="H19">
        <v>41300</v>
      </c>
    </row>
    <row r="20" spans="1:9" ht="18.75" customHeight="1" x14ac:dyDescent="0.25">
      <c r="A20" s="97">
        <v>14</v>
      </c>
      <c r="B20" s="100" t="s">
        <v>157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  <c r="H20">
        <v>41300</v>
      </c>
    </row>
    <row r="21" spans="1:9" ht="18.75" customHeight="1" x14ac:dyDescent="0.25">
      <c r="A21" s="97">
        <v>15</v>
      </c>
      <c r="B21" s="100" t="s">
        <v>157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  <c r="H21">
        <v>41300</v>
      </c>
    </row>
    <row r="22" spans="1:9" ht="18.75" customHeight="1" x14ac:dyDescent="0.25">
      <c r="A22" s="97">
        <v>16</v>
      </c>
      <c r="B22" s="100" t="s">
        <v>158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  <c r="H22">
        <v>41300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  <c r="H23">
        <v>82600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  <c r="H24">
        <f>C24*75000+5700</f>
        <v>61950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H25">
        <v>41300</v>
      </c>
      <c r="I25" t="s">
        <v>118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  <c r="H26">
        <v>82600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  <c r="H27">
        <v>41300</v>
      </c>
    </row>
    <row r="28" spans="1:9" ht="18.75" customHeight="1" x14ac:dyDescent="0.25">
      <c r="A28" s="97">
        <v>22</v>
      </c>
      <c r="B28" s="149" t="s">
        <v>159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  <c r="H28">
        <v>41300</v>
      </c>
    </row>
    <row r="29" spans="1:9" ht="18.75" customHeight="1" x14ac:dyDescent="0.25">
      <c r="A29" s="97">
        <v>23</v>
      </c>
      <c r="B29" s="149" t="s">
        <v>160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  <c r="H29">
        <v>61950</v>
      </c>
    </row>
    <row r="30" spans="1:9" ht="18.75" customHeight="1" x14ac:dyDescent="0.25">
      <c r="A30" s="97">
        <v>24</v>
      </c>
      <c r="B30" s="149" t="s">
        <v>161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  <c r="H30">
        <v>82600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  <c r="H31">
        <v>41300</v>
      </c>
    </row>
    <row r="32" spans="1:9" ht="18.75" customHeight="1" x14ac:dyDescent="0.25">
      <c r="A32" s="97">
        <v>26</v>
      </c>
      <c r="B32" s="149" t="s">
        <v>207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  <c r="H32">
        <v>41300</v>
      </c>
    </row>
    <row r="33" spans="1:9" ht="18.75" customHeight="1" x14ac:dyDescent="0.25">
      <c r="A33" s="97"/>
      <c r="B33" s="151" t="s">
        <v>149</v>
      </c>
      <c r="C33" s="151">
        <f t="shared" ref="C33:H33" si="4">SUM(C7:C32)</f>
        <v>15.860000000000001</v>
      </c>
      <c r="D33" s="151">
        <f t="shared" si="4"/>
        <v>2756000</v>
      </c>
      <c r="E33" s="151">
        <f t="shared" si="4"/>
        <v>1698440</v>
      </c>
      <c r="F33" s="151">
        <f t="shared" si="4"/>
        <v>126880</v>
      </c>
      <c r="G33" s="151">
        <f t="shared" si="4"/>
        <v>1825320</v>
      </c>
      <c r="H33" s="151">
        <f t="shared" si="4"/>
        <v>1310036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40" t="s">
        <v>188</v>
      </c>
      <c r="C36" s="340"/>
      <c r="D36" s="340"/>
      <c r="E36" s="340"/>
      <c r="F36" s="340"/>
      <c r="G36" s="340"/>
      <c r="H36" s="340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48"/>
      <c r="F41" s="348"/>
      <c r="G41" s="348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45"/>
      <c r="B51" s="345"/>
      <c r="C51" s="345"/>
      <c r="D51" s="345"/>
      <c r="E51" s="345"/>
      <c r="F51" s="345"/>
      <c r="G51" s="345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topLeftCell="A17" zoomScaleNormal="100" workbookViewId="0">
      <selection activeCell="B24" sqref="B24:H24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42" t="s">
        <v>62</v>
      </c>
      <c r="F1" s="342"/>
      <c r="G1" s="342"/>
    </row>
    <row r="2" spans="1:8" x14ac:dyDescent="0.25">
      <c r="A2" s="249"/>
      <c r="B2" s="249"/>
      <c r="C2" s="249"/>
      <c r="D2" s="249"/>
      <c r="E2" s="349" t="s">
        <v>92</v>
      </c>
      <c r="F2" s="349"/>
      <c r="G2" s="349"/>
      <c r="H2" s="183"/>
    </row>
    <row r="3" spans="1:8" x14ac:dyDescent="0.25">
      <c r="A3" s="249"/>
      <c r="B3" s="249"/>
      <c r="C3" s="249"/>
      <c r="D3" s="249"/>
      <c r="E3" s="350" t="s">
        <v>248</v>
      </c>
      <c r="F3" s="350"/>
      <c r="G3" s="350"/>
      <c r="H3" s="183"/>
    </row>
    <row r="4" spans="1:8" ht="15" x14ac:dyDescent="0.25">
      <c r="A4" s="351" t="s">
        <v>122</v>
      </c>
      <c r="B4" s="351"/>
      <c r="C4" s="351"/>
      <c r="D4" s="351"/>
      <c r="E4" s="351"/>
      <c r="F4" s="351"/>
      <c r="G4" s="351"/>
      <c r="H4" s="183"/>
    </row>
    <row r="5" spans="1:8" ht="16.5" thickBot="1" x14ac:dyDescent="0.3">
      <c r="A5" s="352" t="s">
        <v>228</v>
      </c>
      <c r="B5" s="352"/>
      <c r="C5" s="352"/>
      <c r="D5" s="352"/>
      <c r="E5" s="352"/>
      <c r="F5" s="352"/>
      <c r="G5" s="352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163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>
        <v>82600</v>
      </c>
    </row>
    <row r="8" spans="1:8" ht="35.450000000000003" customHeight="1" x14ac:dyDescent="0.25">
      <c r="A8" s="98"/>
      <c r="B8" s="224" t="s">
        <v>189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>
        <f>75000*C8+1900</f>
        <v>20650</v>
      </c>
    </row>
    <row r="9" spans="1:8" s="183" customFormat="1" ht="18.75" customHeight="1" x14ac:dyDescent="0.25">
      <c r="A9" s="98">
        <v>2</v>
      </c>
      <c r="B9" s="184" t="s">
        <v>193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  <c r="H9" s="183">
        <v>41300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>
        <v>82600</v>
      </c>
    </row>
    <row r="11" spans="1:8" s="183" customFormat="1" ht="18.75" customHeight="1" x14ac:dyDescent="0.25">
      <c r="A11" s="98">
        <v>4</v>
      </c>
      <c r="B11" s="184" t="s">
        <v>167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  <c r="H11" s="183">
        <v>82600</v>
      </c>
    </row>
    <row r="12" spans="1:8" ht="18.75" customHeight="1" x14ac:dyDescent="0.25">
      <c r="A12" s="98">
        <v>5</v>
      </c>
      <c r="B12" s="184" t="s">
        <v>164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>
        <v>41300</v>
      </c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>
        <v>82600</v>
      </c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>
        <v>41300</v>
      </c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>
        <v>41300</v>
      </c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  <c r="H16" s="183">
        <v>20650</v>
      </c>
    </row>
    <row r="17" spans="1:8" s="183" customFormat="1" ht="18.75" customHeight="1" x14ac:dyDescent="0.25">
      <c r="A17" s="98">
        <v>10</v>
      </c>
      <c r="B17" s="184" t="s">
        <v>154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  <c r="H17" s="183">
        <v>20650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  <c r="H18" s="183">
        <v>41300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  <c r="H19" s="183">
        <v>41300</v>
      </c>
    </row>
    <row r="20" spans="1:8" s="183" customFormat="1" ht="18.75" customHeight="1" x14ac:dyDescent="0.25">
      <c r="A20" s="98">
        <v>13</v>
      </c>
      <c r="B20" s="184" t="s">
        <v>204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  <c r="H20" s="183">
        <v>82600</v>
      </c>
    </row>
    <row r="21" spans="1:8" s="183" customFormat="1" ht="18.75" customHeight="1" x14ac:dyDescent="0.25">
      <c r="A21" s="98">
        <v>14</v>
      </c>
      <c r="B21" s="184" t="s">
        <v>207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  <c r="H21" s="183">
        <v>20650</v>
      </c>
    </row>
    <row r="22" spans="1:8" s="183" customFormat="1" ht="18.75" customHeight="1" x14ac:dyDescent="0.25">
      <c r="A22" s="98">
        <v>15</v>
      </c>
      <c r="B22" s="184" t="s">
        <v>239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  <c r="H22" s="183">
        <v>20650</v>
      </c>
    </row>
    <row r="23" spans="1:8" ht="18.75" customHeight="1" x14ac:dyDescent="0.25">
      <c r="A23" s="98"/>
      <c r="B23" s="182"/>
      <c r="C23" s="182">
        <f t="shared" ref="C23:H23" si="3">SUM(C7:C22)</f>
        <v>9.25</v>
      </c>
      <c r="D23" s="182">
        <f t="shared" si="3"/>
        <v>1687000</v>
      </c>
      <c r="E23" s="182">
        <f t="shared" si="3"/>
        <v>985000</v>
      </c>
      <c r="F23" s="182">
        <f t="shared" si="3"/>
        <v>74000</v>
      </c>
      <c r="G23" s="182">
        <f t="shared" si="3"/>
        <v>1059000</v>
      </c>
      <c r="H23" s="182">
        <f t="shared" si="3"/>
        <v>764050</v>
      </c>
    </row>
    <row r="24" spans="1:8" ht="33" customHeight="1" x14ac:dyDescent="0.25">
      <c r="A24" s="141"/>
      <c r="B24" s="353" t="s">
        <v>188</v>
      </c>
      <c r="C24" s="353"/>
      <c r="D24" s="353"/>
      <c r="E24" s="353"/>
      <c r="F24" s="353"/>
      <c r="G24" s="353"/>
      <c r="H24" s="353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48"/>
      <c r="F29" s="348"/>
      <c r="G29" s="348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45"/>
      <c r="B39" s="345"/>
      <c r="C39" s="345"/>
      <c r="D39" s="345"/>
      <c r="E39" s="345"/>
      <c r="F39" s="345"/>
      <c r="G39" s="345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H20" sqref="H20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229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  <c r="H9">
        <v>20650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  <c r="H10">
        <v>41300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157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  <c r="H14">
        <v>41300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H15">
        <v>41300</v>
      </c>
      <c r="I15" t="s">
        <v>118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  <c r="H16">
        <v>20650</v>
      </c>
    </row>
    <row r="17" spans="1:8" ht="18.75" customHeight="1" x14ac:dyDescent="0.25">
      <c r="A17" s="97"/>
      <c r="B17" s="100" t="s">
        <v>207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  <c r="H17">
        <v>20650</v>
      </c>
    </row>
    <row r="18" spans="1:8" ht="18.75" customHeight="1" x14ac:dyDescent="0.25">
      <c r="A18" s="97"/>
      <c r="B18" s="100" t="s">
        <v>169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  <c r="H18">
        <v>20650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  <c r="H19">
        <v>20650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H20" si="3">SUM(E7:E19)</f>
        <v>777000</v>
      </c>
      <c r="F20" s="151">
        <f t="shared" si="3"/>
        <v>58000</v>
      </c>
      <c r="G20" s="151">
        <f t="shared" si="3"/>
        <v>835000</v>
      </c>
      <c r="H20" s="151">
        <f t="shared" si="3"/>
        <v>598850</v>
      </c>
    </row>
    <row r="21" spans="1:8" ht="33" customHeight="1" x14ac:dyDescent="0.25">
      <c r="A21" s="139"/>
      <c r="B21" s="340" t="s">
        <v>188</v>
      </c>
      <c r="C21" s="340"/>
      <c r="D21" s="340"/>
      <c r="E21" s="340"/>
      <c r="F21" s="340"/>
      <c r="G21" s="340"/>
      <c r="H21" s="340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48"/>
      <c r="F26" s="348"/>
      <c r="G26" s="348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45"/>
      <c r="B36" s="345"/>
      <c r="C36" s="345"/>
      <c r="D36" s="345"/>
      <c r="E36" s="345"/>
      <c r="F36" s="345"/>
      <c r="G36" s="345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topLeftCell="A10" zoomScaleNormal="100" workbookViewId="0">
      <selection activeCell="H24" sqref="H24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1.85546875" customWidth="1"/>
    <col min="9" max="9" width="9" bestFit="1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230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  <c r="H8">
        <v>82600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H15">
        <v>82600</v>
      </c>
      <c r="I15" t="s">
        <v>118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  <c r="H16">
        <v>82600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  <c r="H17">
        <v>82600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  <c r="H18">
        <v>82600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  <c r="H20">
        <v>82600</v>
      </c>
    </row>
    <row r="21" spans="1:8" ht="18.75" customHeight="1" x14ac:dyDescent="0.25">
      <c r="A21" s="98">
        <v>15</v>
      </c>
      <c r="B21" s="182" t="s">
        <v>207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  <c r="H21">
        <v>41300</v>
      </c>
    </row>
    <row r="22" spans="1:8" ht="18.75" customHeight="1" x14ac:dyDescent="0.25">
      <c r="A22" s="98">
        <v>16</v>
      </c>
      <c r="B22" s="182" t="s">
        <v>208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  <c r="H22">
        <v>41300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  <c r="H23">
        <v>20650</v>
      </c>
    </row>
    <row r="24" spans="1:8" ht="18.75" customHeight="1" x14ac:dyDescent="0.25">
      <c r="A24" s="97"/>
      <c r="B24" s="151" t="s">
        <v>16</v>
      </c>
      <c r="C24" s="169">
        <f t="shared" ref="C24:H24" si="3">SUM(C7:C23)</f>
        <v>15.25</v>
      </c>
      <c r="D24" s="151">
        <f t="shared" si="3"/>
        <v>1810000</v>
      </c>
      <c r="E24" s="151">
        <f t="shared" si="3"/>
        <v>1628000</v>
      </c>
      <c r="F24" s="151">
        <f t="shared" si="3"/>
        <v>122000</v>
      </c>
      <c r="G24" s="151">
        <f t="shared" si="3"/>
        <v>1750000</v>
      </c>
      <c r="H24" s="151">
        <f t="shared" si="3"/>
        <v>1259650</v>
      </c>
    </row>
    <row r="25" spans="1:8" ht="33" customHeight="1" x14ac:dyDescent="0.25">
      <c r="A25" s="139"/>
      <c r="B25" s="340" t="s">
        <v>180</v>
      </c>
      <c r="C25" s="340"/>
      <c r="D25" s="340"/>
      <c r="E25" s="340"/>
      <c r="F25" s="340"/>
      <c r="G25" s="340"/>
      <c r="H25" s="340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48"/>
      <c r="F31" s="348"/>
      <c r="G31" s="348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45"/>
      <c r="B40" s="345"/>
      <c r="C40" s="345"/>
      <c r="D40" s="345"/>
      <c r="E40" s="345"/>
      <c r="F40" s="345"/>
      <c r="G40" s="345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B19" sqref="B19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303"/>
      <c r="G1" s="303"/>
    </row>
    <row r="2" spans="1:9" s="29" customFormat="1" ht="18.75" customHeight="1" x14ac:dyDescent="0.3">
      <c r="A2" s="31"/>
      <c r="B2" s="14"/>
      <c r="C2" s="70"/>
      <c r="D2" s="302" t="s">
        <v>92</v>
      </c>
      <c r="E2" s="302"/>
      <c r="F2" s="302"/>
      <c r="G2" s="302"/>
    </row>
    <row r="3" spans="1:9" s="29" customFormat="1" ht="20.25" customHeight="1" x14ac:dyDescent="0.3">
      <c r="A3" s="71"/>
      <c r="B3" s="72"/>
      <c r="C3" s="12"/>
      <c r="D3" s="60"/>
      <c r="E3" s="295"/>
      <c r="F3" s="295"/>
      <c r="G3" s="46"/>
    </row>
    <row r="4" spans="1:9" s="1" customFormat="1" ht="9.75" customHeight="1" x14ac:dyDescent="0.25">
      <c r="A4" s="25"/>
      <c r="B4" s="25"/>
      <c r="C4" s="27"/>
      <c r="D4" s="301"/>
      <c r="E4" s="301"/>
      <c r="F4" s="301"/>
      <c r="G4" s="301"/>
    </row>
    <row r="5" spans="1:9" s="1" customFormat="1" x14ac:dyDescent="0.2">
      <c r="A5" s="296" t="s">
        <v>0</v>
      </c>
      <c r="B5" s="296"/>
      <c r="C5" s="296"/>
      <c r="D5" s="296"/>
      <c r="E5" s="296"/>
      <c r="F5" s="296"/>
    </row>
    <row r="6" spans="1:9" s="1" customFormat="1" ht="16.5" thickBot="1" x14ac:dyDescent="0.3">
      <c r="A6" s="307" t="s">
        <v>57</v>
      </c>
      <c r="B6" s="307"/>
      <c r="C6" s="307"/>
      <c r="D6" s="307"/>
      <c r="E6" s="307"/>
      <c r="F6" s="307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86">
        <v>12</v>
      </c>
      <c r="B19" s="287" t="s">
        <v>108</v>
      </c>
      <c r="C19" s="288">
        <v>1</v>
      </c>
      <c r="D19" s="287">
        <v>104000</v>
      </c>
      <c r="E19" s="287">
        <v>8000</v>
      </c>
      <c r="F19" s="289">
        <f t="shared" si="0"/>
        <v>112000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304" t="s">
        <v>16</v>
      </c>
      <c r="B23" s="305"/>
      <c r="C23" s="158">
        <f>SUM(C8:C22)</f>
        <v>13.75</v>
      </c>
      <c r="D23" s="159">
        <f>SUM(D8:D22)</f>
        <v>1422400</v>
      </c>
      <c r="E23" s="159">
        <f>SUM(E8:E22)</f>
        <v>110000</v>
      </c>
      <c r="F23" s="159">
        <f>SUM(F8:F22)</f>
        <v>1532400</v>
      </c>
    </row>
    <row r="24" spans="1:9" s="1" customFormat="1" hidden="1" x14ac:dyDescent="0.25">
      <c r="A24" s="25"/>
      <c r="B24" s="25"/>
      <c r="C24" s="27"/>
      <c r="D24" s="306"/>
      <c r="E24" s="306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92" t="s">
        <v>181</v>
      </c>
      <c r="B26" s="292"/>
      <c r="C26" s="292"/>
      <c r="D26" s="292"/>
      <c r="E26" s="292"/>
      <c r="F26" s="292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308"/>
      <c r="C30" s="308"/>
      <c r="D30" s="308"/>
      <c r="E30" s="308"/>
      <c r="F30" s="308"/>
    </row>
    <row r="31" spans="1:9" x14ac:dyDescent="0.25">
      <c r="A31" s="42"/>
      <c r="B31" s="21"/>
      <c r="C31" s="42"/>
      <c r="D31" s="300"/>
      <c r="E31" s="300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abSelected="1" zoomScaleNormal="100" workbookViewId="0">
      <selection activeCell="I22" sqref="I22"/>
    </sheetView>
  </sheetViews>
  <sheetFormatPr defaultRowHeight="15.75" x14ac:dyDescent="0.25"/>
  <cols>
    <col min="1" max="1" width="5.7109375" style="19" customWidth="1"/>
    <col min="2" max="2" width="19.7109375" style="19" customWidth="1"/>
    <col min="3" max="4" width="10.5703125" style="19" customWidth="1"/>
    <col min="5" max="5" width="14.7109375" style="19" customWidth="1"/>
    <col min="6" max="6" width="13.7109375" style="19" customWidth="1"/>
    <col min="7" max="7" width="23.7109375" style="19" customWidth="1"/>
    <col min="9" max="9" width="9" bestFit="1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/>
      <c r="F3" s="329"/>
      <c r="G3" s="329"/>
    </row>
    <row r="4" spans="1:9" ht="15" x14ac:dyDescent="0.25">
      <c r="A4" s="346" t="s">
        <v>122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257</v>
      </c>
      <c r="B5" s="347"/>
      <c r="C5" s="347"/>
      <c r="D5" s="347"/>
      <c r="E5" s="347"/>
      <c r="F5" s="347"/>
      <c r="G5" s="347"/>
    </row>
    <row r="6" spans="1:9" ht="121.15" customHeight="1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4.45" customHeight="1" x14ac:dyDescent="0.25">
      <c r="A7" s="97">
        <v>1</v>
      </c>
      <c r="B7" s="275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4.45" customHeight="1" x14ac:dyDescent="0.25">
      <c r="A8" s="97">
        <v>2</v>
      </c>
      <c r="B8" s="276" t="s">
        <v>35</v>
      </c>
      <c r="C8" s="99">
        <v>0.5</v>
      </c>
      <c r="D8" s="99">
        <v>104000</v>
      </c>
      <c r="E8" s="98">
        <f>D8*C8</f>
        <v>52000</v>
      </c>
      <c r="F8" s="97">
        <f>8000*C8</f>
        <v>4000</v>
      </c>
      <c r="G8" s="97">
        <f>E8+F8</f>
        <v>56000</v>
      </c>
    </row>
    <row r="9" spans="1:9" ht="14.45" customHeight="1" x14ac:dyDescent="0.25">
      <c r="A9" s="97">
        <v>3</v>
      </c>
      <c r="B9" s="275" t="s">
        <v>25</v>
      </c>
      <c r="C9" s="99">
        <v>0.5</v>
      </c>
      <c r="D9" s="99">
        <v>110000</v>
      </c>
      <c r="E9" s="98">
        <f t="shared" ref="E9:E28" si="0">D9*C9</f>
        <v>55000</v>
      </c>
      <c r="F9" s="97">
        <f t="shared" ref="F9:F28" si="1">8000*C9</f>
        <v>4000</v>
      </c>
      <c r="G9" s="97">
        <f t="shared" ref="G9:G28" si="2">E9+F9</f>
        <v>59000</v>
      </c>
    </row>
    <row r="10" spans="1:9" ht="14.45" customHeight="1" x14ac:dyDescent="0.25">
      <c r="A10" s="97">
        <v>4</v>
      </c>
      <c r="B10" s="275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4.45" customHeight="1" x14ac:dyDescent="0.25">
      <c r="A11" s="97">
        <v>5</v>
      </c>
      <c r="B11" s="275" t="s">
        <v>166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30" customHeight="1" x14ac:dyDescent="0.25">
      <c r="A12" s="97">
        <v>6</v>
      </c>
      <c r="B12" s="275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30" customHeight="1" x14ac:dyDescent="0.25">
      <c r="A13" s="97">
        <v>7</v>
      </c>
      <c r="B13" s="275" t="s">
        <v>167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600000000000001" customHeight="1" x14ac:dyDescent="0.25">
      <c r="A14" s="97">
        <v>8</v>
      </c>
      <c r="B14" s="258" t="s">
        <v>40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30" customHeight="1" x14ac:dyDescent="0.25">
      <c r="A15" s="97">
        <v>9</v>
      </c>
      <c r="B15" s="258" t="s">
        <v>70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</row>
    <row r="16" spans="1:9" ht="16.899999999999999" customHeight="1" x14ac:dyDescent="0.25">
      <c r="A16" s="97">
        <v>10</v>
      </c>
      <c r="B16" s="258" t="s">
        <v>30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I16" t="s">
        <v>118</v>
      </c>
    </row>
    <row r="17" spans="1:8" s="358" customFormat="1" ht="19.149999999999999" customHeight="1" x14ac:dyDescent="0.25">
      <c r="A17" s="355">
        <v>11</v>
      </c>
      <c r="B17" s="359" t="s">
        <v>36</v>
      </c>
      <c r="C17" s="357">
        <v>1</v>
      </c>
      <c r="D17" s="357">
        <v>104000</v>
      </c>
      <c r="E17" s="357">
        <f>D17*C17</f>
        <v>104000</v>
      </c>
      <c r="F17" s="355">
        <f t="shared" si="1"/>
        <v>8000</v>
      </c>
      <c r="G17" s="355">
        <f t="shared" si="2"/>
        <v>112000</v>
      </c>
    </row>
    <row r="18" spans="1:8" ht="30" customHeight="1" x14ac:dyDescent="0.25">
      <c r="A18" s="97">
        <v>12</v>
      </c>
      <c r="B18" s="277" t="s">
        <v>154</v>
      </c>
      <c r="C18" s="16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8" ht="15.6" customHeight="1" x14ac:dyDescent="0.25">
      <c r="A19" s="97">
        <v>13</v>
      </c>
      <c r="B19" s="277" t="s">
        <v>22</v>
      </c>
      <c r="C19" s="16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8" ht="30" hidden="1" customHeight="1" x14ac:dyDescent="0.25">
      <c r="A20" s="97">
        <v>14</v>
      </c>
      <c r="B20" s="277"/>
      <c r="C20" s="169"/>
      <c r="D20" s="99"/>
      <c r="E20" s="98"/>
      <c r="F20" s="97"/>
      <c r="G20" s="97"/>
    </row>
    <row r="21" spans="1:8" ht="13.9" customHeight="1" x14ac:dyDescent="0.25">
      <c r="A21" s="97">
        <v>15</v>
      </c>
      <c r="B21" s="277" t="s">
        <v>29</v>
      </c>
      <c r="C21" s="169">
        <v>2</v>
      </c>
      <c r="D21" s="99">
        <v>104000</v>
      </c>
      <c r="E21" s="98">
        <f t="shared" si="0"/>
        <v>208000</v>
      </c>
      <c r="F21" s="97">
        <f t="shared" si="1"/>
        <v>16000</v>
      </c>
      <c r="G21" s="97">
        <f t="shared" si="2"/>
        <v>224000</v>
      </c>
    </row>
    <row r="22" spans="1:8" ht="30" customHeight="1" x14ac:dyDescent="0.25">
      <c r="A22" s="97">
        <v>16</v>
      </c>
      <c r="B22" s="276" t="s">
        <v>207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30" customHeight="1" x14ac:dyDescent="0.25">
      <c r="A23" s="97">
        <v>17</v>
      </c>
      <c r="B23" s="276" t="s">
        <v>208</v>
      </c>
      <c r="C23" s="98">
        <v>0.5</v>
      </c>
      <c r="D23" s="99">
        <v>104000</v>
      </c>
      <c r="E23" s="98">
        <f t="shared" si="0"/>
        <v>52000</v>
      </c>
      <c r="F23" s="98">
        <f t="shared" si="1"/>
        <v>4000</v>
      </c>
      <c r="G23" s="98">
        <f t="shared" si="2"/>
        <v>56000</v>
      </c>
    </row>
    <row r="24" spans="1:8" ht="15.6" customHeight="1" x14ac:dyDescent="0.25">
      <c r="A24" s="97">
        <v>18</v>
      </c>
      <c r="B24" s="276" t="s">
        <v>43</v>
      </c>
      <c r="C24" s="98">
        <v>0.5</v>
      </c>
      <c r="D24" s="99">
        <v>104000</v>
      </c>
      <c r="E24" s="98">
        <f t="shared" si="0"/>
        <v>52000</v>
      </c>
      <c r="F24" s="98">
        <f t="shared" si="1"/>
        <v>4000</v>
      </c>
      <c r="G24" s="98">
        <f t="shared" si="2"/>
        <v>56000</v>
      </c>
    </row>
    <row r="25" spans="1:8" ht="30" customHeight="1" x14ac:dyDescent="0.25">
      <c r="A25" s="97">
        <v>19</v>
      </c>
      <c r="B25" s="276" t="s">
        <v>258</v>
      </c>
      <c r="C25" s="98">
        <v>1</v>
      </c>
      <c r="D25" s="99">
        <v>104000</v>
      </c>
      <c r="E25" s="98">
        <f t="shared" si="0"/>
        <v>104000</v>
      </c>
      <c r="F25" s="98">
        <f t="shared" si="1"/>
        <v>8000</v>
      </c>
      <c r="G25" s="98">
        <f t="shared" si="2"/>
        <v>112000</v>
      </c>
    </row>
    <row r="26" spans="1:8" s="358" customFormat="1" ht="30" customHeight="1" x14ac:dyDescent="0.25">
      <c r="A26" s="355">
        <v>20</v>
      </c>
      <c r="B26" s="356" t="s">
        <v>161</v>
      </c>
      <c r="C26" s="357">
        <v>0.5</v>
      </c>
      <c r="D26" s="357">
        <v>104000</v>
      </c>
      <c r="E26" s="357">
        <f t="shared" si="0"/>
        <v>52000</v>
      </c>
      <c r="F26" s="357">
        <f t="shared" si="1"/>
        <v>4000</v>
      </c>
      <c r="G26" s="357">
        <f t="shared" si="2"/>
        <v>56000</v>
      </c>
    </row>
    <row r="27" spans="1:8" s="358" customFormat="1" ht="30" customHeight="1" x14ac:dyDescent="0.25">
      <c r="A27" s="355">
        <v>21</v>
      </c>
      <c r="B27" s="356" t="s">
        <v>259</v>
      </c>
      <c r="C27" s="357">
        <v>0.5</v>
      </c>
      <c r="D27" s="357">
        <v>104000</v>
      </c>
      <c r="E27" s="357">
        <f t="shared" si="0"/>
        <v>52000</v>
      </c>
      <c r="F27" s="357">
        <f t="shared" si="1"/>
        <v>4000</v>
      </c>
      <c r="G27" s="357">
        <f t="shared" si="2"/>
        <v>56000</v>
      </c>
    </row>
    <row r="28" spans="1:8" ht="46.15" customHeight="1" x14ac:dyDescent="0.25">
      <c r="A28" s="97">
        <v>22</v>
      </c>
      <c r="B28" s="276" t="s">
        <v>260</v>
      </c>
      <c r="C28" s="98">
        <v>1</v>
      </c>
      <c r="D28" s="99">
        <v>104000</v>
      </c>
      <c r="E28" s="98">
        <f t="shared" si="0"/>
        <v>104000</v>
      </c>
      <c r="F28" s="98">
        <f t="shared" si="1"/>
        <v>8000</v>
      </c>
      <c r="G28" s="98">
        <f t="shared" si="2"/>
        <v>112000</v>
      </c>
    </row>
    <row r="29" spans="1:8" ht="18.75" customHeight="1" x14ac:dyDescent="0.25">
      <c r="A29" s="97"/>
      <c r="B29" s="151" t="s">
        <v>16</v>
      </c>
      <c r="C29" s="169">
        <f>SUM(C7:C28)</f>
        <v>16.5</v>
      </c>
      <c r="D29" s="151">
        <f>SUM(D7:D28)</f>
        <v>2226000</v>
      </c>
      <c r="E29" s="151">
        <f>SUM(E7:E28)</f>
        <v>1755000</v>
      </c>
      <c r="F29" s="151">
        <f>SUM(F7:F28)</f>
        <v>132000</v>
      </c>
      <c r="G29" s="151">
        <f>SUM(G7:G28)</f>
        <v>1887000</v>
      </c>
    </row>
    <row r="30" spans="1:8" ht="33" customHeight="1" x14ac:dyDescent="0.25">
      <c r="A30" s="139"/>
      <c r="B30" s="340" t="s">
        <v>180</v>
      </c>
      <c r="C30" s="340"/>
      <c r="D30" s="340"/>
      <c r="E30" s="340"/>
      <c r="F30" s="340"/>
      <c r="G30" s="340"/>
      <c r="H30" s="340"/>
    </row>
    <row r="31" spans="1:8" ht="21" customHeight="1" x14ac:dyDescent="0.25">
      <c r="A31" s="139"/>
      <c r="B31" s="72"/>
      <c r="C31" s="72" t="s">
        <v>93</v>
      </c>
      <c r="D31" s="72"/>
      <c r="E31" s="14"/>
      <c r="F31" s="14"/>
      <c r="G31" s="14"/>
      <c r="H31" s="14"/>
    </row>
    <row r="32" spans="1:8" ht="21" customHeight="1" x14ac:dyDescent="0.25">
      <c r="A32" s="139"/>
      <c r="B32" s="79" t="s">
        <v>23</v>
      </c>
      <c r="C32" s="79"/>
      <c r="D32" s="79"/>
      <c r="E32" s="79"/>
      <c r="F32" s="79"/>
      <c r="G32" s="79"/>
      <c r="H32" s="79"/>
    </row>
    <row r="33" spans="1:8" ht="21" customHeight="1" x14ac:dyDescent="0.25">
      <c r="A33" s="139"/>
      <c r="B33" s="60"/>
      <c r="C33" s="72" t="s">
        <v>94</v>
      </c>
      <c r="D33" s="72"/>
      <c r="E33" s="13"/>
      <c r="F33" s="13"/>
      <c r="G33" s="13"/>
      <c r="H33" s="13"/>
    </row>
    <row r="34" spans="1:8" ht="21" customHeight="1" x14ac:dyDescent="0.25">
      <c r="A34" s="139"/>
      <c r="B34" s="143"/>
      <c r="C34" s="140"/>
      <c r="D34" s="140"/>
      <c r="E34" s="141"/>
      <c r="F34" s="139"/>
      <c r="G34" s="139"/>
    </row>
    <row r="35" spans="1:8" ht="21" customHeight="1" x14ac:dyDescent="0.25">
      <c r="A35" s="144"/>
      <c r="B35" s="145"/>
      <c r="C35" s="140"/>
      <c r="D35" s="140"/>
      <c r="E35" s="141"/>
      <c r="F35" s="139"/>
      <c r="G35" s="142"/>
    </row>
    <row r="36" spans="1:8" ht="21" customHeight="1" x14ac:dyDescent="0.25">
      <c r="A36" s="144"/>
      <c r="B36" s="145"/>
      <c r="C36" s="140"/>
      <c r="D36" s="140"/>
      <c r="E36" s="348"/>
      <c r="F36" s="348"/>
      <c r="G36" s="348"/>
    </row>
    <row r="37" spans="1:8" ht="21" customHeight="1" x14ac:dyDescent="0.25">
      <c r="A37" s="139"/>
      <c r="B37" s="143"/>
      <c r="C37" s="140"/>
      <c r="D37" s="140"/>
      <c r="E37" s="141"/>
      <c r="F37" s="139"/>
      <c r="G37" s="139"/>
    </row>
    <row r="38" spans="1:8" ht="21" customHeight="1" x14ac:dyDescent="0.25">
      <c r="A38" s="139"/>
      <c r="B38" s="143"/>
      <c r="C38" s="140"/>
      <c r="D38" s="140"/>
      <c r="E38" s="141"/>
      <c r="F38" s="139"/>
      <c r="G38" s="139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39"/>
      <c r="B40" s="146"/>
      <c r="C40" s="140"/>
      <c r="D40" s="140"/>
      <c r="E40" s="141"/>
      <c r="F40" s="147"/>
      <c r="G40" s="139"/>
    </row>
    <row r="41" spans="1:8" ht="21" customHeight="1" x14ac:dyDescent="0.25">
      <c r="A41" s="139"/>
      <c r="B41" s="143"/>
      <c r="C41" s="140"/>
      <c r="D41" s="140"/>
      <c r="E41" s="141"/>
      <c r="F41" s="139"/>
      <c r="G41" s="142"/>
    </row>
    <row r="42" spans="1:8" ht="21" customHeight="1" x14ac:dyDescent="0.25">
      <c r="A42" s="139"/>
      <c r="B42" s="143"/>
      <c r="C42" s="140"/>
      <c r="D42" s="140"/>
      <c r="E42" s="141"/>
      <c r="F42" s="139"/>
      <c r="G42" s="142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4" customHeight="1" x14ac:dyDescent="0.25">
      <c r="A44" s="139"/>
      <c r="B44" s="164"/>
      <c r="C44" s="164"/>
      <c r="D44" s="164"/>
      <c r="E44" s="164"/>
      <c r="F44" s="164"/>
      <c r="G44" s="165"/>
    </row>
    <row r="45" spans="1:8" s="13" customFormat="1" ht="30.75" customHeight="1" x14ac:dyDescent="0.25">
      <c r="A45" s="345"/>
      <c r="B45" s="345"/>
      <c r="C45" s="345"/>
      <c r="D45" s="345"/>
      <c r="E45" s="345"/>
      <c r="F45" s="345"/>
      <c r="G45" s="345"/>
    </row>
    <row r="46" spans="1:8" s="14" customFormat="1" x14ac:dyDescent="0.25">
      <c r="A46" s="72"/>
      <c r="B46" s="72"/>
    </row>
    <row r="47" spans="1:8" s="13" customFormat="1" x14ac:dyDescent="0.25"/>
    <row r="48" spans="1:8" s="13" customFormat="1" x14ac:dyDescent="0.25">
      <c r="A48" s="60"/>
      <c r="B48" s="72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9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zoomScaleNormal="100" workbookViewId="0">
      <selection activeCell="G24" sqref="G24:H24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28515625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218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231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4" t="s">
        <v>167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4" t="s">
        <v>167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H15">
        <f>75000*C15+3840</f>
        <v>48840</v>
      </c>
      <c r="I15" t="s">
        <v>118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  <c r="H16">
        <f>75000*C16+3840</f>
        <v>48840</v>
      </c>
    </row>
    <row r="17" spans="1:8" ht="18.75" customHeight="1" x14ac:dyDescent="0.25">
      <c r="A17" s="97">
        <v>11</v>
      </c>
      <c r="B17" s="151" t="s">
        <v>169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8" ht="18.75" customHeight="1" x14ac:dyDescent="0.25">
      <c r="A18" s="97">
        <v>12</v>
      </c>
      <c r="B18" s="151" t="s">
        <v>161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  <c r="H18">
        <v>48840</v>
      </c>
    </row>
    <row r="19" spans="1:8" ht="18.75" customHeight="1" x14ac:dyDescent="0.25">
      <c r="A19" s="97">
        <v>13</v>
      </c>
      <c r="B19" s="151" t="s">
        <v>170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179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  <c r="H20">
        <f>75000*C20+5700</f>
        <v>61950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  <c r="H21" s="183">
        <v>41300</v>
      </c>
    </row>
    <row r="22" spans="1:8" s="183" customFormat="1" ht="18.75" customHeight="1" x14ac:dyDescent="0.25">
      <c r="A22" s="169">
        <v>16</v>
      </c>
      <c r="B22" s="151" t="s">
        <v>220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  <c r="H22" s="183">
        <v>41300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  <c r="H23" s="183">
        <v>20650</v>
      </c>
    </row>
    <row r="24" spans="1:8" ht="18.75" customHeight="1" x14ac:dyDescent="0.25">
      <c r="A24" s="169"/>
      <c r="B24" s="151" t="s">
        <v>149</v>
      </c>
      <c r="C24" s="151">
        <f t="shared" ref="C24:H24" si="3">SUM(C7:C23)</f>
        <v>12.799999999999999</v>
      </c>
      <c r="D24" s="151">
        <f t="shared" si="3"/>
        <v>1820000</v>
      </c>
      <c r="E24" s="169">
        <f t="shared" si="3"/>
        <v>1380200</v>
      </c>
      <c r="F24" s="169">
        <f t="shared" si="3"/>
        <v>102400</v>
      </c>
      <c r="G24" s="169">
        <f t="shared" si="3"/>
        <v>1482600</v>
      </c>
      <c r="H24" s="169">
        <f t="shared" si="3"/>
        <v>1055120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40" t="s">
        <v>188</v>
      </c>
      <c r="C26" s="340"/>
      <c r="D26" s="340"/>
      <c r="E26" s="340"/>
      <c r="F26" s="340"/>
      <c r="G26" s="340"/>
      <c r="H26" s="340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48"/>
      <c r="F32" s="348"/>
      <c r="G32" s="348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45"/>
      <c r="B41" s="345"/>
      <c r="C41" s="345"/>
      <c r="D41" s="345"/>
      <c r="E41" s="345"/>
      <c r="F41" s="345"/>
      <c r="G41" s="345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171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132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172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173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173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242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40" t="s">
        <v>188</v>
      </c>
      <c r="C18" s="340"/>
      <c r="D18" s="340"/>
      <c r="E18" s="340"/>
      <c r="F18" s="340"/>
      <c r="G18" s="340"/>
      <c r="H18" s="34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48"/>
      <c r="F23" s="348"/>
      <c r="G23" s="34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45"/>
      <c r="B33" s="345"/>
      <c r="C33" s="345"/>
      <c r="D33" s="345"/>
      <c r="E33" s="345"/>
      <c r="F33" s="345"/>
      <c r="G33" s="34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2" t="s">
        <v>62</v>
      </c>
      <c r="F1" s="342"/>
      <c r="G1" s="342"/>
    </row>
    <row r="2" spans="1:9" x14ac:dyDescent="0.25">
      <c r="E2" s="342" t="s">
        <v>92</v>
      </c>
      <c r="F2" s="342"/>
      <c r="G2" s="342"/>
    </row>
    <row r="3" spans="1:9" x14ac:dyDescent="0.25">
      <c r="E3" s="329" t="s">
        <v>248</v>
      </c>
      <c r="F3" s="329"/>
      <c r="G3" s="329"/>
    </row>
    <row r="4" spans="1:9" ht="15" x14ac:dyDescent="0.25">
      <c r="A4" s="346" t="s">
        <v>175</v>
      </c>
      <c r="B4" s="346"/>
      <c r="C4" s="346"/>
      <c r="D4" s="346"/>
      <c r="E4" s="346"/>
      <c r="F4" s="346"/>
      <c r="G4" s="346"/>
    </row>
    <row r="5" spans="1:9" ht="16.5" thickBot="1" x14ac:dyDescent="0.3">
      <c r="A5" s="347" t="s">
        <v>133</v>
      </c>
      <c r="B5" s="347"/>
      <c r="C5" s="347"/>
      <c r="D5" s="347"/>
      <c r="E5" s="347"/>
      <c r="F5" s="347"/>
      <c r="G5" s="34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174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172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173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200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149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40" t="s">
        <v>180</v>
      </c>
      <c r="C18" s="340"/>
      <c r="D18" s="340"/>
      <c r="E18" s="340"/>
      <c r="F18" s="340"/>
      <c r="G18" s="340"/>
      <c r="H18" s="34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54"/>
      <c r="G23" s="354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45"/>
      <c r="B33" s="345"/>
      <c r="C33" s="345"/>
      <c r="D33" s="345"/>
      <c r="E33" s="345"/>
      <c r="F33" s="345"/>
      <c r="G33" s="34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12"/>
      <c r="B1" s="312"/>
      <c r="C1" s="131"/>
    </row>
    <row r="2" spans="1:15" s="29" customFormat="1" ht="18.75" customHeight="1" x14ac:dyDescent="0.3">
      <c r="A2" s="313"/>
      <c r="B2" s="313"/>
      <c r="C2" s="313"/>
      <c r="D2" s="313"/>
      <c r="E2" s="60"/>
      <c r="F2" s="60"/>
      <c r="G2" s="293" t="s">
        <v>62</v>
      </c>
      <c r="H2" s="293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314" t="s">
        <v>92</v>
      </c>
      <c r="H3" s="314"/>
      <c r="I3" s="31"/>
      <c r="J3" s="31"/>
    </row>
    <row r="4" spans="1:15" s="29" customFormat="1" ht="24" customHeight="1" x14ac:dyDescent="0.3">
      <c r="A4" s="43"/>
      <c r="E4" s="86"/>
      <c r="F4" s="86"/>
      <c r="G4" s="295" t="s">
        <v>248</v>
      </c>
      <c r="H4" s="295"/>
      <c r="I4" s="44"/>
      <c r="J4" s="44"/>
      <c r="K4" s="44"/>
    </row>
    <row r="5" spans="1:15" s="1" customFormat="1" ht="18" x14ac:dyDescent="0.2">
      <c r="A5" s="315" t="s">
        <v>0</v>
      </c>
      <c r="B5" s="315"/>
      <c r="C5" s="315"/>
      <c r="D5" s="315"/>
      <c r="E5" s="315"/>
      <c r="F5" s="315"/>
      <c r="G5" s="315"/>
      <c r="H5" s="315"/>
    </row>
    <row r="6" spans="1:15" s="1" customFormat="1" ht="19.5" customHeight="1" x14ac:dyDescent="0.2">
      <c r="A6" s="309" t="s">
        <v>219</v>
      </c>
      <c r="B6" s="309"/>
      <c r="C6" s="309"/>
      <c r="D6" s="309"/>
      <c r="E6" s="309"/>
      <c r="F6" s="309"/>
      <c r="G6" s="309"/>
      <c r="H6" s="309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205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206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234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116</v>
      </c>
      <c r="C19" s="32" t="s">
        <v>117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234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234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235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234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310" t="s">
        <v>16</v>
      </c>
      <c r="B36" s="311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92" t="s">
        <v>180</v>
      </c>
      <c r="B38" s="292"/>
      <c r="C38" s="292"/>
      <c r="D38" s="292"/>
      <c r="E38" s="292"/>
      <c r="F38" s="292"/>
      <c r="G38" s="292"/>
      <c r="H38" s="292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308"/>
      <c r="F44" s="308"/>
      <c r="G44" s="308"/>
      <c r="H44" s="308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4" zoomScaleNormal="100" workbookViewId="0">
      <selection activeCell="H44" sqref="H44:I4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9" ht="16.5" hidden="1" customHeight="1" x14ac:dyDescent="0.25">
      <c r="A1" s="312"/>
      <c r="B1" s="312"/>
      <c r="C1" s="16"/>
      <c r="D1" s="16"/>
      <c r="E1" s="16"/>
      <c r="F1" s="16"/>
      <c r="G1" s="16"/>
    </row>
    <row r="2" spans="1:9" ht="16.5" customHeight="1" x14ac:dyDescent="0.25">
      <c r="A2" s="45"/>
      <c r="B2" s="45"/>
      <c r="C2" s="53" t="s">
        <v>59</v>
      </c>
      <c r="D2" s="53"/>
      <c r="E2" s="16"/>
      <c r="F2" s="293" t="s">
        <v>62</v>
      </c>
      <c r="G2" s="293"/>
      <c r="H2" s="77"/>
    </row>
    <row r="3" spans="1:9" s="29" customFormat="1" ht="18.75" customHeight="1" x14ac:dyDescent="0.3">
      <c r="A3" s="31"/>
      <c r="B3" s="14"/>
      <c r="C3" s="70"/>
      <c r="D3" s="70"/>
      <c r="E3" s="31"/>
      <c r="F3" s="314" t="s">
        <v>92</v>
      </c>
      <c r="G3" s="314"/>
      <c r="H3" s="31"/>
    </row>
    <row r="4" spans="1:9" s="29" customFormat="1" ht="17.25" customHeight="1" x14ac:dyDescent="0.3">
      <c r="A4" s="71"/>
      <c r="B4" s="72"/>
      <c r="C4" s="12"/>
      <c r="D4" s="12"/>
      <c r="E4" s="60"/>
      <c r="F4" s="295" t="s">
        <v>248</v>
      </c>
      <c r="G4" s="295"/>
      <c r="H4" s="46"/>
    </row>
    <row r="5" spans="1:9" s="1" customFormat="1" ht="18" x14ac:dyDescent="0.2">
      <c r="A5" s="315" t="s">
        <v>0</v>
      </c>
      <c r="B5" s="315"/>
      <c r="C5" s="315"/>
      <c r="D5" s="315"/>
      <c r="E5" s="315"/>
      <c r="F5" s="315"/>
      <c r="G5" s="315"/>
    </row>
    <row r="6" spans="1:9" s="1" customFormat="1" ht="15" customHeight="1" x14ac:dyDescent="0.25">
      <c r="A6" s="319" t="s">
        <v>221</v>
      </c>
      <c r="B6" s="319"/>
      <c r="C6" s="319"/>
      <c r="D6" s="319"/>
      <c r="E6" s="319"/>
      <c r="F6" s="319"/>
      <c r="G6" s="319"/>
    </row>
    <row r="7" spans="1:9" s="1" customFormat="1" ht="5.25" customHeight="1" thickBot="1" x14ac:dyDescent="0.25">
      <c r="C7" s="2"/>
      <c r="D7" s="2"/>
    </row>
    <row r="8" spans="1:9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198</v>
      </c>
      <c r="E8" s="204" t="s">
        <v>199</v>
      </c>
      <c r="F8" s="204" t="s">
        <v>21</v>
      </c>
      <c r="G8" s="204" t="s">
        <v>6</v>
      </c>
    </row>
    <row r="9" spans="1:9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  <c r="H9" s="8">
        <f>75000+7000</f>
        <v>82000</v>
      </c>
      <c r="I9" s="8">
        <f>H9*1.15</f>
        <v>94299.999999999985</v>
      </c>
    </row>
    <row r="10" spans="1:9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  <c r="H10" s="8">
        <v>82000</v>
      </c>
      <c r="I10" s="8">
        <f>H10</f>
        <v>82000</v>
      </c>
    </row>
    <row r="11" spans="1:9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  <c r="H11" s="8">
        <f>37500+3800</f>
        <v>41300</v>
      </c>
      <c r="I11" s="8">
        <f t="shared" ref="I11:I42" si="3">H11</f>
        <v>41300</v>
      </c>
    </row>
    <row r="12" spans="1:9" s="8" customFormat="1" ht="18" customHeight="1" x14ac:dyDescent="0.25">
      <c r="A12" s="191">
        <v>4</v>
      </c>
      <c r="B12" s="171" t="s">
        <v>196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  <c r="H12" s="8">
        <v>41300</v>
      </c>
      <c r="I12" s="8">
        <f t="shared" si="3"/>
        <v>41300</v>
      </c>
    </row>
    <row r="13" spans="1:9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  <c r="H13" s="8">
        <v>82000</v>
      </c>
      <c r="I13" s="8">
        <f t="shared" si="3"/>
        <v>82000</v>
      </c>
    </row>
    <row r="14" spans="1:9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  <c r="H14" s="8">
        <v>82000</v>
      </c>
      <c r="I14" s="8">
        <f t="shared" si="3"/>
        <v>82000</v>
      </c>
    </row>
    <row r="15" spans="1:9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  <c r="H15" s="8">
        <v>82000</v>
      </c>
      <c r="I15" s="8">
        <f t="shared" si="3"/>
        <v>82000</v>
      </c>
    </row>
    <row r="16" spans="1:9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  <c r="H16" s="8">
        <v>82000</v>
      </c>
      <c r="I16" s="8">
        <f t="shared" si="3"/>
        <v>82000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  <c r="H17" s="8">
        <v>82000</v>
      </c>
      <c r="I17" s="8">
        <f t="shared" si="3"/>
        <v>82000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  <c r="H18" s="8">
        <v>82000</v>
      </c>
      <c r="I18" s="8">
        <f t="shared" si="3"/>
        <v>82000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  <c r="H19" s="8">
        <v>82000</v>
      </c>
      <c r="I19" s="8">
        <f t="shared" si="3"/>
        <v>82000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  <c r="H20" s="8">
        <v>82000</v>
      </c>
      <c r="I20" s="8">
        <f t="shared" si="3"/>
        <v>82000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  <c r="H21" s="8">
        <v>82000</v>
      </c>
      <c r="I21" s="8">
        <f t="shared" si="3"/>
        <v>82000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  <c r="H22" s="8">
        <v>82000</v>
      </c>
      <c r="I22" s="8">
        <f t="shared" si="3"/>
        <v>82000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  <c r="H23" s="8">
        <v>82000</v>
      </c>
      <c r="I23" s="8">
        <f t="shared" si="3"/>
        <v>82000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  <c r="H24" s="8">
        <v>82000</v>
      </c>
      <c r="I24" s="8">
        <f t="shared" si="3"/>
        <v>82000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  <c r="H25" s="8">
        <v>82000</v>
      </c>
      <c r="I25" s="8">
        <f t="shared" si="3"/>
        <v>82000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  <c r="H26" s="8">
        <v>82000</v>
      </c>
      <c r="I26" s="8">
        <f t="shared" si="3"/>
        <v>82000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>
        <f>75000*C27+5700</f>
        <v>61950</v>
      </c>
      <c r="I27" s="8">
        <f t="shared" si="3"/>
        <v>61950</v>
      </c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  <c r="H28" s="130">
        <f>75000*C28+1900</f>
        <v>20650</v>
      </c>
      <c r="I28" s="8">
        <f t="shared" si="3"/>
        <v>20650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  <c r="H29" s="130">
        <f>75000*C29+1900</f>
        <v>20650</v>
      </c>
      <c r="I29" s="8">
        <f t="shared" si="3"/>
        <v>20650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  <c r="H30" s="130">
        <f>75000*C30+7600</f>
        <v>82600</v>
      </c>
      <c r="I30" s="8">
        <f t="shared" si="3"/>
        <v>82600</v>
      </c>
    </row>
    <row r="31" spans="1:9" s="8" customFormat="1" ht="15.75" x14ac:dyDescent="0.25">
      <c r="A31" s="191">
        <v>23</v>
      </c>
      <c r="B31" s="171" t="s">
        <v>197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  <c r="H31" s="130">
        <f>75000*C31+3800</f>
        <v>41300</v>
      </c>
      <c r="I31" s="8">
        <f t="shared" si="3"/>
        <v>41300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  <c r="H32" s="130">
        <f>75000*C32+1900</f>
        <v>20650</v>
      </c>
      <c r="I32" s="8">
        <f t="shared" si="3"/>
        <v>20650</v>
      </c>
    </row>
    <row r="33" spans="1:9" s="130" customFormat="1" ht="15.75" x14ac:dyDescent="0.25">
      <c r="A33" s="191">
        <v>25</v>
      </c>
      <c r="B33" s="171" t="s">
        <v>161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  <c r="H33" s="130">
        <f>75000*C33+3800</f>
        <v>41300</v>
      </c>
      <c r="I33" s="8">
        <f t="shared" si="3"/>
        <v>41300</v>
      </c>
    </row>
    <row r="34" spans="1:9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  <c r="H34" s="130">
        <f>75000*C34+3800</f>
        <v>41300</v>
      </c>
      <c r="I34" s="8">
        <f t="shared" si="3"/>
        <v>41300</v>
      </c>
    </row>
    <row r="35" spans="1:9" s="130" customFormat="1" ht="15.75" x14ac:dyDescent="0.25">
      <c r="A35" s="226">
        <v>27</v>
      </c>
      <c r="B35" s="58" t="s">
        <v>121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  <c r="H35" s="130">
        <f>75000*C35+5700</f>
        <v>61950</v>
      </c>
      <c r="I35" s="8">
        <f t="shared" si="3"/>
        <v>61950</v>
      </c>
    </row>
    <row r="36" spans="1:9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  <c r="H36" s="130">
        <f>75000*C36+7600</f>
        <v>82600</v>
      </c>
      <c r="I36" s="8">
        <f t="shared" si="3"/>
        <v>82600</v>
      </c>
    </row>
    <row r="37" spans="1:9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  <c r="H37" s="130">
        <f>75000*C37+7600</f>
        <v>82600</v>
      </c>
      <c r="I37" s="8">
        <f t="shared" si="3"/>
        <v>82600</v>
      </c>
    </row>
    <row r="38" spans="1:9" s="8" customFormat="1" ht="15.75" x14ac:dyDescent="0.25">
      <c r="A38" s="226">
        <v>30</v>
      </c>
      <c r="B38" s="58" t="s">
        <v>112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  <c r="H38" s="130">
        <f>75000*C38+3800</f>
        <v>41300</v>
      </c>
      <c r="I38" s="8">
        <f t="shared" si="3"/>
        <v>41300</v>
      </c>
    </row>
    <row r="39" spans="1:9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  <c r="H39" s="130">
        <f>75000*C39+3800</f>
        <v>41300</v>
      </c>
      <c r="I39" s="8">
        <f t="shared" si="3"/>
        <v>41300</v>
      </c>
    </row>
    <row r="40" spans="1:9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  <c r="H40" s="130">
        <f>75000*C40+7600</f>
        <v>82600</v>
      </c>
      <c r="I40" s="8">
        <f t="shared" si="3"/>
        <v>82600</v>
      </c>
    </row>
    <row r="41" spans="1:9" s="8" customFormat="1" ht="47.25" x14ac:dyDescent="0.25">
      <c r="A41" s="58">
        <v>33</v>
      </c>
      <c r="B41" s="180" t="s">
        <v>243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  <c r="H41" s="130">
        <f>75000*C41+7600</f>
        <v>82600</v>
      </c>
      <c r="I41" s="8">
        <f t="shared" si="3"/>
        <v>82600</v>
      </c>
    </row>
    <row r="42" spans="1:9" s="8" customFormat="1" ht="47.25" x14ac:dyDescent="0.25">
      <c r="A42" s="58">
        <v>34</v>
      </c>
      <c r="B42" s="180" t="s">
        <v>244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  <c r="H42" s="130">
        <f>75000*C42+7600</f>
        <v>82600</v>
      </c>
      <c r="I42" s="8">
        <f t="shared" si="3"/>
        <v>82600</v>
      </c>
    </row>
    <row r="43" spans="1:9" s="8" customFormat="1" ht="15.75" x14ac:dyDescent="0.25">
      <c r="A43" s="58"/>
      <c r="B43" s="58"/>
      <c r="C43" s="37"/>
      <c r="D43" s="37"/>
      <c r="E43" s="58"/>
      <c r="F43" s="58"/>
      <c r="G43" s="58"/>
    </row>
    <row r="44" spans="1:9" s="8" customFormat="1" ht="27" customHeight="1" thickBot="1" x14ac:dyDescent="0.3">
      <c r="A44" s="316" t="s">
        <v>16</v>
      </c>
      <c r="B44" s="317"/>
      <c r="C44" s="206">
        <f t="shared" ref="C44:I44" si="4">SUM(C9:C42)</f>
        <v>27.75</v>
      </c>
      <c r="D44" s="206">
        <f t="shared" si="4"/>
        <v>3484100</v>
      </c>
      <c r="E44" s="209">
        <f t="shared" si="4"/>
        <v>2852775</v>
      </c>
      <c r="F44" s="209">
        <f t="shared" si="4"/>
        <v>218000</v>
      </c>
      <c r="G44" s="209">
        <f t="shared" si="4"/>
        <v>3070775</v>
      </c>
      <c r="H44" s="209">
        <f t="shared" si="4"/>
        <v>2282550</v>
      </c>
      <c r="I44" s="209">
        <f t="shared" si="4"/>
        <v>2294850</v>
      </c>
    </row>
    <row r="45" spans="1:9" s="13" customFormat="1" ht="20.25" customHeight="1" x14ac:dyDescent="0.25">
      <c r="A45" s="318" t="s">
        <v>183</v>
      </c>
      <c r="B45" s="318"/>
      <c r="C45" s="318"/>
      <c r="D45" s="318"/>
      <c r="E45" s="318"/>
      <c r="F45" s="318"/>
      <c r="G45" s="318"/>
    </row>
    <row r="46" spans="1:9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9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9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10" zoomScaleNormal="100" workbookViewId="0">
      <selection activeCell="H32" sqref="H32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8" width="13.28515625" style="7" customWidth="1"/>
    <col min="9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93" t="s">
        <v>62</v>
      </c>
      <c r="G1" s="293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21" t="s">
        <v>92</v>
      </c>
      <c r="G2" s="321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20" t="s">
        <v>247</v>
      </c>
      <c r="G3" s="320"/>
      <c r="H3" s="46"/>
    </row>
    <row r="4" spans="1:9" s="29" customFormat="1" ht="9.75" customHeight="1" x14ac:dyDescent="0.3">
      <c r="A4" s="43"/>
      <c r="B4" s="30"/>
      <c r="C4" s="28"/>
      <c r="D4" s="28"/>
      <c r="E4" s="301"/>
      <c r="F4" s="301"/>
      <c r="G4" s="301"/>
      <c r="H4" s="301"/>
    </row>
    <row r="5" spans="1:9" s="8" customFormat="1" ht="18" x14ac:dyDescent="0.25">
      <c r="A5" s="315" t="s">
        <v>0</v>
      </c>
      <c r="B5" s="315"/>
      <c r="C5" s="315"/>
      <c r="D5" s="315"/>
      <c r="E5" s="315"/>
      <c r="F5" s="315"/>
      <c r="G5" s="315"/>
    </row>
    <row r="6" spans="1:9" s="8" customFormat="1" x14ac:dyDescent="0.25">
      <c r="A6" s="322" t="s">
        <v>222</v>
      </c>
      <c r="B6" s="322"/>
      <c r="C6" s="322"/>
      <c r="D6" s="322"/>
      <c r="E6" s="322"/>
      <c r="F6" s="322"/>
      <c r="G6" s="322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  <c r="H9" s="8">
        <v>82600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  <c r="H10" s="8">
        <v>75000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  <c r="H11" s="8">
        <v>41300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  <c r="H12" s="8">
        <v>82600</v>
      </c>
    </row>
    <row r="13" spans="1:9" s="8" customFormat="1" x14ac:dyDescent="0.25">
      <c r="A13" s="26">
        <v>5</v>
      </c>
      <c r="B13" s="18" t="s">
        <v>111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  <c r="H13" s="8">
        <v>82600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  <c r="H14" s="8">
        <v>82600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  <c r="H15" s="8">
        <v>82600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  <c r="H16" s="8">
        <v>82600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  <c r="H17" s="8">
        <v>82600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  <c r="H18" s="8">
        <v>82600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  <c r="H19" s="8">
        <v>82600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  <c r="H20" s="8">
        <v>82600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  <c r="H21" s="8">
        <v>82600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  <c r="H22" s="8">
        <v>82600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H23" s="8">
        <v>82600</v>
      </c>
      <c r="N23" s="8" t="s">
        <v>115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H24" s="8">
        <v>82600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  <c r="H25" s="8">
        <v>82600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  <c r="H26" s="8">
        <v>82600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  <c r="H27" s="8">
        <v>82600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  <c r="H28" s="8">
        <v>82600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  <c r="H29" s="8">
        <v>82600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  <c r="H30" s="8">
        <v>82600</v>
      </c>
    </row>
    <row r="31" spans="1:14" s="8" customFormat="1" x14ac:dyDescent="0.25">
      <c r="A31" s="32">
        <v>23</v>
      </c>
      <c r="B31" s="32" t="s">
        <v>241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  <c r="H31" s="8">
        <v>82600</v>
      </c>
    </row>
    <row r="32" spans="1:14" s="8" customFormat="1" ht="30" customHeight="1" thickBot="1" x14ac:dyDescent="0.3">
      <c r="A32" s="304" t="s">
        <v>16</v>
      </c>
      <c r="B32" s="305"/>
      <c r="C32" s="260">
        <f t="shared" ref="C32:H32" si="2">SUM(C9:C31)</f>
        <v>22.5</v>
      </c>
      <c r="D32" s="159">
        <f t="shared" si="2"/>
        <v>2406500</v>
      </c>
      <c r="E32" s="159">
        <f t="shared" si="2"/>
        <v>2358650</v>
      </c>
      <c r="F32" s="159">
        <f t="shared" si="2"/>
        <v>176000</v>
      </c>
      <c r="G32" s="159">
        <f t="shared" si="2"/>
        <v>2534650</v>
      </c>
      <c r="H32" s="159">
        <f t="shared" si="2"/>
        <v>1850900</v>
      </c>
    </row>
    <row r="33" spans="1:7" s="13" customFormat="1" ht="20.25" customHeight="1" x14ac:dyDescent="0.25">
      <c r="A33" s="292" t="s">
        <v>183</v>
      </c>
      <c r="B33" s="292"/>
      <c r="C33" s="292"/>
      <c r="D33" s="292"/>
      <c r="E33" s="292"/>
      <c r="F33" s="292"/>
      <c r="G33" s="292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C12" sqref="C12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93" t="s">
        <v>62</v>
      </c>
      <c r="G1" s="293"/>
      <c r="H1" s="293"/>
    </row>
    <row r="2" spans="1:8" s="29" customFormat="1" ht="18.75" customHeight="1" x14ac:dyDescent="0.3">
      <c r="A2" s="31"/>
      <c r="B2" s="14"/>
      <c r="C2" s="70"/>
      <c r="D2" s="31"/>
      <c r="E2" s="31"/>
      <c r="F2" s="314" t="s">
        <v>92</v>
      </c>
      <c r="G2" s="314"/>
      <c r="H2" s="314"/>
    </row>
    <row r="3" spans="1:8" s="29" customFormat="1" ht="17.25" customHeight="1" x14ac:dyDescent="0.3">
      <c r="A3" s="71"/>
      <c r="B3" s="72"/>
      <c r="C3" s="12"/>
      <c r="D3" s="60"/>
      <c r="E3" s="60"/>
      <c r="F3" s="320" t="s">
        <v>246</v>
      </c>
      <c r="G3" s="320"/>
      <c r="H3" s="320"/>
    </row>
    <row r="4" spans="1:8" s="8" customFormat="1" ht="18" x14ac:dyDescent="0.25">
      <c r="A4" s="315" t="s">
        <v>0</v>
      </c>
      <c r="B4" s="315"/>
      <c r="C4" s="315"/>
      <c r="D4" s="315"/>
      <c r="E4" s="315"/>
      <c r="F4" s="315"/>
      <c r="G4" s="315"/>
    </row>
    <row r="5" spans="1:8" s="8" customFormat="1" x14ac:dyDescent="0.25">
      <c r="A5" s="323" t="s">
        <v>82</v>
      </c>
      <c r="B5" s="323"/>
      <c r="C5" s="323"/>
      <c r="D5" s="323"/>
      <c r="E5" s="323"/>
      <c r="F5" s="323"/>
      <c r="G5" s="323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130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108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233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178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236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92" t="s">
        <v>184</v>
      </c>
      <c r="B29" s="292"/>
      <c r="C29" s="292"/>
      <c r="D29" s="292"/>
      <c r="E29" s="292"/>
      <c r="F29" s="292"/>
      <c r="G29" s="292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93" t="s">
        <v>62</v>
      </c>
      <c r="F1" s="293"/>
      <c r="G1" s="293"/>
      <c r="H1" s="293"/>
    </row>
    <row r="2" spans="1:9" s="29" customFormat="1" ht="18.75" customHeight="1" x14ac:dyDescent="0.3">
      <c r="A2" s="31"/>
      <c r="B2" s="14"/>
      <c r="C2" s="70"/>
      <c r="D2" s="31"/>
      <c r="E2" s="314" t="s">
        <v>92</v>
      </c>
      <c r="F2" s="314"/>
      <c r="G2" s="314"/>
      <c r="H2" s="314"/>
    </row>
    <row r="3" spans="1:9" s="29" customFormat="1" ht="17.25" customHeight="1" x14ac:dyDescent="0.3">
      <c r="A3" s="71"/>
      <c r="B3" s="72"/>
      <c r="C3" s="12"/>
      <c r="D3" s="60"/>
      <c r="E3" s="320"/>
      <c r="F3" s="320"/>
      <c r="G3" s="320"/>
      <c r="H3" s="320"/>
    </row>
    <row r="4" spans="1:9" s="8" customFormat="1" ht="18" x14ac:dyDescent="0.25">
      <c r="A4" s="315" t="s">
        <v>0</v>
      </c>
      <c r="B4" s="315"/>
      <c r="C4" s="315"/>
      <c r="D4" s="315"/>
      <c r="E4" s="315"/>
      <c r="F4" s="315"/>
      <c r="G4" s="315"/>
      <c r="H4" s="315"/>
    </row>
    <row r="5" spans="1:9" s="8" customFormat="1" ht="15" customHeight="1" x14ac:dyDescent="0.25">
      <c r="A5" s="322" t="s">
        <v>50</v>
      </c>
      <c r="B5" s="322"/>
      <c r="C5" s="322"/>
      <c r="D5" s="322"/>
      <c r="E5" s="322"/>
      <c r="F5" s="322"/>
      <c r="G5" s="322"/>
      <c r="H5" s="322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129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3">
        <v>2</v>
      </c>
      <c r="B9" s="230" t="s">
        <v>250</v>
      </c>
      <c r="C9" s="152">
        <v>0.5</v>
      </c>
      <c r="D9" s="152"/>
      <c r="E9" s="23">
        <v>47850</v>
      </c>
      <c r="F9" s="23"/>
      <c r="G9" s="171">
        <v>0</v>
      </c>
      <c r="H9" s="278">
        <f t="shared" si="0"/>
        <v>47850</v>
      </c>
    </row>
    <row r="10" spans="1:9" s="8" customFormat="1" ht="17.25" customHeight="1" x14ac:dyDescent="0.25">
      <c r="A10" s="23">
        <v>3</v>
      </c>
      <c r="B10" s="230" t="s">
        <v>9</v>
      </c>
      <c r="C10" s="152">
        <v>0.5</v>
      </c>
      <c r="D10" s="152"/>
      <c r="E10" s="23">
        <v>52000</v>
      </c>
      <c r="F10" s="23"/>
      <c r="G10" s="171">
        <v>0</v>
      </c>
      <c r="H10" s="278">
        <f t="shared" si="0"/>
        <v>52000</v>
      </c>
    </row>
    <row r="11" spans="1:9" s="8" customFormat="1" ht="17.25" customHeight="1" x14ac:dyDescent="0.25">
      <c r="A11" s="23">
        <v>4</v>
      </c>
      <c r="B11" s="230" t="s">
        <v>51</v>
      </c>
      <c r="C11" s="152">
        <v>0.5</v>
      </c>
      <c r="D11" s="152"/>
      <c r="E11" s="23">
        <v>52000</v>
      </c>
      <c r="F11" s="23"/>
      <c r="G11" s="171">
        <v>0</v>
      </c>
      <c r="H11" s="278">
        <f t="shared" si="0"/>
        <v>52000</v>
      </c>
    </row>
    <row r="12" spans="1:9" s="8" customFormat="1" ht="17.25" customHeight="1" x14ac:dyDescent="0.25">
      <c r="A12" s="23">
        <v>5</v>
      </c>
      <c r="B12" s="230" t="s">
        <v>45</v>
      </c>
      <c r="C12" s="152">
        <v>1</v>
      </c>
      <c r="D12" s="152"/>
      <c r="E12" s="23">
        <v>95700</v>
      </c>
      <c r="F12" s="23"/>
      <c r="G12" s="171">
        <v>8000</v>
      </c>
      <c r="H12" s="278">
        <f t="shared" si="0"/>
        <v>103700</v>
      </c>
    </row>
    <row r="13" spans="1:9" s="8" customFormat="1" ht="17.25" customHeight="1" x14ac:dyDescent="0.25">
      <c r="A13" s="23">
        <v>6</v>
      </c>
      <c r="B13" s="230" t="s">
        <v>47</v>
      </c>
      <c r="C13" s="152">
        <v>1</v>
      </c>
      <c r="D13" s="152"/>
      <c r="E13" s="23">
        <v>95700</v>
      </c>
      <c r="F13" s="23"/>
      <c r="G13" s="171">
        <v>8000</v>
      </c>
      <c r="H13" s="278">
        <f t="shared" si="0"/>
        <v>103700</v>
      </c>
    </row>
    <row r="14" spans="1:9" s="8" customFormat="1" ht="17.25" customHeight="1" x14ac:dyDescent="0.25">
      <c r="A14" s="282">
        <v>7</v>
      </c>
      <c r="B14" s="283" t="s">
        <v>46</v>
      </c>
      <c r="C14" s="284">
        <v>1</v>
      </c>
      <c r="D14" s="284"/>
      <c r="E14" s="282">
        <v>95700</v>
      </c>
      <c r="F14" s="282"/>
      <c r="G14" s="285">
        <v>8000</v>
      </c>
      <c r="H14" s="285">
        <f t="shared" si="0"/>
        <v>103700</v>
      </c>
    </row>
    <row r="15" spans="1:9" s="8" customFormat="1" ht="17.25" customHeight="1" x14ac:dyDescent="0.25">
      <c r="A15" s="23">
        <v>8</v>
      </c>
      <c r="B15" s="230" t="s">
        <v>52</v>
      </c>
      <c r="C15" s="152">
        <v>1</v>
      </c>
      <c r="D15" s="152"/>
      <c r="E15" s="23">
        <v>104000</v>
      </c>
      <c r="F15" s="23"/>
      <c r="G15" s="171">
        <v>8000</v>
      </c>
      <c r="H15" s="278">
        <f t="shared" si="0"/>
        <v>112000</v>
      </c>
    </row>
    <row r="16" spans="1:9" s="8" customFormat="1" ht="54.6" customHeight="1" x14ac:dyDescent="0.25">
      <c r="A16" s="23">
        <v>9</v>
      </c>
      <c r="B16" s="230" t="s">
        <v>251</v>
      </c>
      <c r="C16" s="152">
        <v>0.5</v>
      </c>
      <c r="D16" s="152"/>
      <c r="E16" s="23">
        <v>52000</v>
      </c>
      <c r="F16" s="23"/>
      <c r="G16" s="171">
        <v>4000</v>
      </c>
      <c r="H16" s="278">
        <f t="shared" si="0"/>
        <v>56000</v>
      </c>
    </row>
    <row r="17" spans="1:12" s="8" customFormat="1" ht="17.25" customHeight="1" x14ac:dyDescent="0.25">
      <c r="A17" s="23">
        <v>10</v>
      </c>
      <c r="B17" s="230" t="s">
        <v>31</v>
      </c>
      <c r="C17" s="152">
        <v>0.5</v>
      </c>
      <c r="D17" s="152"/>
      <c r="E17" s="23">
        <v>47850</v>
      </c>
      <c r="F17" s="23"/>
      <c r="G17" s="171">
        <v>4000</v>
      </c>
      <c r="H17" s="278">
        <f t="shared" si="0"/>
        <v>51850</v>
      </c>
    </row>
    <row r="18" spans="1:12" s="8" customFormat="1" ht="17.25" customHeight="1" x14ac:dyDescent="0.25">
      <c r="A18" s="23">
        <v>11</v>
      </c>
      <c r="B18" s="230" t="s">
        <v>15</v>
      </c>
      <c r="C18" s="152">
        <v>0.5</v>
      </c>
      <c r="D18" s="152"/>
      <c r="E18" s="23">
        <v>47850</v>
      </c>
      <c r="F18" s="23"/>
      <c r="G18" s="171">
        <v>4000</v>
      </c>
      <c r="H18" s="278">
        <f t="shared" si="0"/>
        <v>51850</v>
      </c>
    </row>
    <row r="19" spans="1:12" s="8" customFormat="1" ht="17.25" customHeight="1" x14ac:dyDescent="0.25">
      <c r="A19" s="23">
        <v>11</v>
      </c>
      <c r="B19" s="230" t="s">
        <v>22</v>
      </c>
      <c r="C19" s="152">
        <v>0.5</v>
      </c>
      <c r="D19" s="152"/>
      <c r="E19" s="23">
        <v>47850</v>
      </c>
      <c r="F19" s="23"/>
      <c r="G19" s="171">
        <v>4000</v>
      </c>
      <c r="H19" s="278">
        <f t="shared" si="0"/>
        <v>51850</v>
      </c>
    </row>
    <row r="20" spans="1:12" s="8" customFormat="1" ht="17.25" customHeight="1" x14ac:dyDescent="0.25">
      <c r="A20" s="23">
        <v>12</v>
      </c>
      <c r="B20" s="171" t="s">
        <v>48</v>
      </c>
      <c r="C20" s="23">
        <v>0.5</v>
      </c>
      <c r="D20" s="23"/>
      <c r="E20" s="23">
        <v>52000</v>
      </c>
      <c r="F20" s="23"/>
      <c r="G20" s="171">
        <v>4000</v>
      </c>
      <c r="H20" s="278">
        <f t="shared" si="0"/>
        <v>56000</v>
      </c>
    </row>
    <row r="21" spans="1:12" s="8" customFormat="1" ht="17.25" customHeight="1" x14ac:dyDescent="0.25">
      <c r="A21" s="23">
        <v>13</v>
      </c>
      <c r="B21" s="230" t="s">
        <v>233</v>
      </c>
      <c r="C21" s="51">
        <v>1</v>
      </c>
      <c r="D21" s="23"/>
      <c r="E21" s="23">
        <v>104000</v>
      </c>
      <c r="F21" s="23"/>
      <c r="G21" s="171">
        <v>8000</v>
      </c>
      <c r="H21" s="278">
        <f t="shared" si="0"/>
        <v>112000</v>
      </c>
    </row>
    <row r="22" spans="1:12" s="8" customFormat="1" ht="17.25" customHeight="1" x14ac:dyDescent="0.25">
      <c r="A22" s="23">
        <v>14</v>
      </c>
      <c r="B22" s="230" t="s">
        <v>14</v>
      </c>
      <c r="C22" s="51">
        <v>0.5</v>
      </c>
      <c r="D22" s="23"/>
      <c r="E22" s="23">
        <v>52000</v>
      </c>
      <c r="F22" s="23"/>
      <c r="G22" s="171">
        <v>4000</v>
      </c>
      <c r="H22" s="278">
        <f t="shared" si="0"/>
        <v>56000</v>
      </c>
    </row>
    <row r="23" spans="1:12" s="8" customFormat="1" ht="17.25" customHeight="1" x14ac:dyDescent="0.25">
      <c r="A23" s="23">
        <v>15</v>
      </c>
      <c r="B23" s="230" t="s">
        <v>53</v>
      </c>
      <c r="C23" s="23">
        <v>0.5</v>
      </c>
      <c r="D23" s="23"/>
      <c r="E23" s="23">
        <v>52000</v>
      </c>
      <c r="F23" s="23"/>
      <c r="G23" s="171">
        <v>4000</v>
      </c>
      <c r="H23" s="278">
        <f t="shared" si="0"/>
        <v>56000</v>
      </c>
    </row>
    <row r="24" spans="1:12" s="8" customFormat="1" ht="17.25" customHeight="1" x14ac:dyDescent="0.25">
      <c r="A24" s="24">
        <v>16</v>
      </c>
      <c r="B24" s="279" t="s">
        <v>53</v>
      </c>
      <c r="C24" s="24">
        <v>0.5</v>
      </c>
      <c r="D24" s="24"/>
      <c r="E24" s="24">
        <v>52000</v>
      </c>
      <c r="F24" s="24"/>
      <c r="G24" s="280">
        <v>4000</v>
      </c>
      <c r="H24" s="281">
        <f>E24+G24</f>
        <v>56000</v>
      </c>
    </row>
    <row r="25" spans="1:12" s="8" customFormat="1" ht="17.25" customHeight="1" x14ac:dyDescent="0.25">
      <c r="A25" s="23">
        <v>17</v>
      </c>
      <c r="B25" s="230" t="s">
        <v>36</v>
      </c>
      <c r="C25" s="23">
        <v>1</v>
      </c>
      <c r="D25" s="23"/>
      <c r="E25" s="23">
        <v>104000</v>
      </c>
      <c r="F25" s="23"/>
      <c r="G25" s="171">
        <v>8000</v>
      </c>
      <c r="H25" s="278">
        <f>E25+G25</f>
        <v>112000</v>
      </c>
    </row>
    <row r="26" spans="1:12" s="8" customFormat="1" ht="35.450000000000003" customHeight="1" x14ac:dyDescent="0.25">
      <c r="A26" s="23">
        <v>18</v>
      </c>
      <c r="B26" s="230" t="s">
        <v>178</v>
      </c>
      <c r="C26" s="23">
        <v>1</v>
      </c>
      <c r="D26" s="23"/>
      <c r="E26" s="23">
        <v>104000</v>
      </c>
      <c r="F26" s="23"/>
      <c r="G26" s="171">
        <v>8000</v>
      </c>
      <c r="H26" s="278">
        <f>E26+G26</f>
        <v>112000</v>
      </c>
    </row>
    <row r="27" spans="1:12" s="8" customFormat="1" ht="35.450000000000003" customHeight="1" x14ac:dyDescent="0.25">
      <c r="A27" s="23">
        <v>19</v>
      </c>
      <c r="B27" s="230" t="s">
        <v>252</v>
      </c>
      <c r="C27" s="23">
        <v>1</v>
      </c>
      <c r="D27" s="23"/>
      <c r="E27" s="23">
        <v>104000</v>
      </c>
      <c r="F27" s="23"/>
      <c r="G27" s="171">
        <v>8000</v>
      </c>
      <c r="H27" s="278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14.5</v>
      </c>
      <c r="D28" s="155"/>
      <c r="E28" s="155">
        <f>SUM(E8:E27)</f>
        <v>1502500</v>
      </c>
      <c r="F28" s="155"/>
      <c r="G28" s="261">
        <f>SUM(G8:G27)</f>
        <v>104000</v>
      </c>
      <c r="H28" s="157">
        <f>SUM(H8:H27)</f>
        <v>1606500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3594696</v>
      </c>
      <c r="F31" s="108">
        <v>4539</v>
      </c>
      <c r="G31" s="108">
        <f>G30+G28</f>
        <v>312181</v>
      </c>
      <c r="H31" s="109">
        <f>H30+H28</f>
        <v>3906877</v>
      </c>
      <c r="I31" s="25"/>
    </row>
    <row r="32" spans="1:12" s="13" customFormat="1" ht="24" customHeight="1" x14ac:dyDescent="0.25">
      <c r="A32" s="292" t="s">
        <v>185</v>
      </c>
      <c r="B32" s="292"/>
      <c r="C32" s="292"/>
      <c r="D32" s="292"/>
      <c r="E32" s="292"/>
      <c r="F32" s="292"/>
      <c r="G32" s="292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308"/>
      <c r="F36" s="308"/>
      <c r="G36" s="308"/>
      <c r="H36" s="308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93" t="s">
        <v>62</v>
      </c>
      <c r="G1" s="293"/>
      <c r="H1" s="293"/>
      <c r="I1" s="293"/>
    </row>
    <row r="2" spans="1:10" s="29" customFormat="1" ht="18.75" customHeight="1" x14ac:dyDescent="0.3">
      <c r="A2" s="31"/>
      <c r="B2" s="14"/>
      <c r="C2" s="70"/>
      <c r="D2" s="70"/>
      <c r="E2" s="314" t="s">
        <v>92</v>
      </c>
      <c r="F2" s="314"/>
      <c r="G2" s="314"/>
      <c r="H2" s="314"/>
      <c r="I2" s="314"/>
    </row>
    <row r="3" spans="1:10" s="29" customFormat="1" ht="17.25" customHeight="1" x14ac:dyDescent="0.3">
      <c r="A3" s="71"/>
      <c r="B3" s="72"/>
      <c r="C3" s="12"/>
      <c r="D3" s="12"/>
      <c r="E3" s="60"/>
      <c r="F3" s="295" t="s">
        <v>248</v>
      </c>
      <c r="G3" s="295"/>
      <c r="H3" s="295"/>
      <c r="I3" s="295"/>
    </row>
    <row r="4" spans="1:10" customFormat="1" ht="18" x14ac:dyDescent="0.25">
      <c r="A4" s="315" t="s">
        <v>0</v>
      </c>
      <c r="B4" s="315"/>
      <c r="C4" s="315"/>
      <c r="D4" s="315"/>
      <c r="E4" s="315"/>
      <c r="F4" s="315"/>
      <c r="G4" s="315"/>
      <c r="H4" s="315"/>
      <c r="I4" s="315"/>
      <c r="J4" s="315"/>
    </row>
    <row r="5" spans="1:10" s="8" customFormat="1" x14ac:dyDescent="0.25">
      <c r="A5" s="326" t="s">
        <v>223</v>
      </c>
      <c r="B5" s="326"/>
      <c r="C5" s="326"/>
      <c r="D5" s="326"/>
      <c r="E5" s="326"/>
      <c r="F5" s="326"/>
      <c r="G5" s="326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25" t="s">
        <v>16</v>
      </c>
      <c r="B11" s="325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92" t="s">
        <v>184</v>
      </c>
      <c r="B12" s="292"/>
      <c r="C12" s="292"/>
      <c r="D12" s="292"/>
      <c r="E12" s="292"/>
      <c r="F12" s="292"/>
      <c r="G12" s="292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24"/>
      <c r="G17" s="324"/>
      <c r="H17" s="324"/>
      <c r="I17" s="324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5" zoomScaleNormal="100" workbookViewId="0">
      <selection activeCell="B10" sqref="B10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13"/>
      <c r="B1" s="313"/>
      <c r="C1" s="13"/>
      <c r="D1" s="13"/>
      <c r="E1" s="328" t="s">
        <v>62</v>
      </c>
      <c r="F1" s="328"/>
      <c r="G1" s="328"/>
      <c r="H1" s="96"/>
    </row>
    <row r="2" spans="1:9" s="29" customFormat="1" ht="18.75" customHeight="1" x14ac:dyDescent="0.3">
      <c r="A2" s="84"/>
      <c r="B2" s="332"/>
      <c r="C2" s="332"/>
      <c r="D2" s="167"/>
      <c r="E2" s="333" t="s">
        <v>104</v>
      </c>
      <c r="F2" s="333"/>
      <c r="G2" s="333"/>
      <c r="H2" s="95"/>
    </row>
    <row r="3" spans="1:9" s="29" customFormat="1" ht="18.75" x14ac:dyDescent="0.3">
      <c r="A3" s="43"/>
      <c r="C3" s="86"/>
      <c r="D3" s="86"/>
      <c r="E3" s="329" t="s">
        <v>248</v>
      </c>
      <c r="F3" s="329"/>
      <c r="G3" s="329"/>
      <c r="H3" s="44"/>
      <c r="I3" s="44"/>
    </row>
    <row r="4" spans="1:9" ht="20.25" x14ac:dyDescent="0.25">
      <c r="A4" s="330" t="s">
        <v>54</v>
      </c>
      <c r="B4" s="330"/>
      <c r="C4" s="330"/>
      <c r="D4" s="330"/>
      <c r="E4" s="330"/>
      <c r="F4" s="330"/>
      <c r="G4" s="330"/>
    </row>
    <row r="5" spans="1:9" x14ac:dyDescent="0.25">
      <c r="A5" s="331" t="s">
        <v>128</v>
      </c>
      <c r="B5" s="331"/>
      <c r="C5" s="331"/>
      <c r="D5" s="331"/>
      <c r="E5" s="331"/>
      <c r="F5" s="331"/>
      <c r="G5" s="331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17" t="s">
        <v>6</v>
      </c>
    </row>
    <row r="8" spans="1:9" x14ac:dyDescent="0.25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230" t="s">
        <v>103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230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255</v>
      </c>
    </row>
    <row r="11" spans="1:9" ht="31.5" x14ac:dyDescent="0.25">
      <c r="A11" s="34">
        <v>4</v>
      </c>
      <c r="B11" s="230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230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230" t="s">
        <v>240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230" t="s">
        <v>101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230" t="s">
        <v>100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230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171" t="s">
        <v>99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171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171" t="s">
        <v>98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171" t="s">
        <v>98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264" t="s">
        <v>237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171" t="s">
        <v>97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171" t="s">
        <v>96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171" t="s">
        <v>96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171" t="s">
        <v>114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171" t="s">
        <v>125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171" t="s">
        <v>126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171" t="s">
        <v>127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34" t="s">
        <v>16</v>
      </c>
      <c r="B29" s="335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92" t="s">
        <v>186</v>
      </c>
      <c r="B30" s="292"/>
      <c r="C30" s="292"/>
      <c r="D30" s="292"/>
      <c r="E30" s="292"/>
      <c r="F30" s="292"/>
      <c r="G30" s="292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27"/>
      <c r="D35" s="327"/>
      <c r="E35" s="327"/>
      <c r="F35" s="327"/>
      <c r="G35" s="327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Վարդենիսի բանավան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6-Ա'!Print_Area</vt:lpstr>
      <vt:lpstr>'Մ.Մասրիկի մանկապարտեզ  6-Ա '!Print_Area</vt:lpstr>
      <vt:lpstr>'մշակույթի պալատ  6-Ա'!Print_Area</vt:lpstr>
      <vt:lpstr>'Սոթքի մանկապարտեզ  6-Ա'!Print_Area</vt:lpstr>
      <vt:lpstr>'Վարդենիսի բանավան'!Print_Area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2024-10-15T17:03:33Z</dcterms:modified>
</cp:coreProperties>
</file>