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0323A3C-C9CF-4B31-BF93-17187D2846AA}" xr6:coauthVersionLast="47" xr6:coauthVersionMax="47" xr10:uidLastSave="{00000000-0000-0000-0000-000000000000}"/>
  <bookViews>
    <workbookView xWindow="-120" yWindow="-120" windowWidth="29040" windowHeight="15720" tabRatio="872" activeTab="1" xr2:uid="{00000000-000D-0000-FFFF-FFFF00000000}"/>
  </bookViews>
  <sheets>
    <sheet name="Bac" sheetId="12" r:id="rId1"/>
    <sheet name="մայթ" sheetId="71" r:id="rId2"/>
    <sheet name="Ampop" sheetId="55" r:id="rId3"/>
    <sheet name="Havaq 1" sheetId="22" r:id="rId4"/>
    <sheet name="kazm" sheetId="56" r:id="rId5"/>
  </sheets>
  <externalReferences>
    <externalReference r:id="rId6"/>
  </externalReferences>
  <definedNames>
    <definedName name="_xlnm.Print_Area" localSheetId="2">Ampop!#REF!</definedName>
    <definedName name="_xlnm.Print_Area" localSheetId="0">Bac!$A$1:$J$34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71" l="1"/>
  <c r="K49" i="71" s="1"/>
  <c r="O48" i="71" s="1"/>
  <c r="G49" i="71"/>
  <c r="N48" i="71" s="1"/>
  <c r="F49" i="71"/>
  <c r="M48" i="71" s="1"/>
  <c r="K47" i="71"/>
  <c r="K46" i="71" s="1"/>
  <c r="G46" i="71"/>
  <c r="F46" i="71"/>
  <c r="N45" i="71"/>
  <c r="M45" i="71"/>
  <c r="K44" i="71"/>
  <c r="K43" i="71"/>
  <c r="G43" i="71"/>
  <c r="F43" i="71"/>
  <c r="O42" i="71"/>
  <c r="N42" i="71"/>
  <c r="M42" i="71"/>
  <c r="L42" i="71"/>
  <c r="E17" i="71"/>
  <c r="O17" i="71" s="1"/>
  <c r="L19" i="71"/>
  <c r="F18" i="71"/>
  <c r="L17" i="71" s="1"/>
  <c r="O15" i="71"/>
  <c r="N15" i="71"/>
  <c r="F16" i="71"/>
  <c r="L15" i="71" s="1"/>
  <c r="E19" i="71" l="1"/>
  <c r="O19" i="71" s="1"/>
  <c r="P42" i="71"/>
  <c r="L48" i="71"/>
  <c r="P48" i="71"/>
  <c r="O45" i="71"/>
  <c r="L45" i="71"/>
  <c r="M17" i="71"/>
  <c r="N17" i="71"/>
  <c r="M15" i="71"/>
  <c r="M19" i="71" l="1"/>
  <c r="N19" i="71"/>
  <c r="P45" i="71"/>
  <c r="P15" i="71"/>
  <c r="P17" i="71"/>
  <c r="P19" i="71" l="1"/>
  <c r="K41" i="71"/>
  <c r="K40" i="71"/>
  <c r="F39" i="71"/>
  <c r="E38" i="71"/>
  <c r="N38" i="71" s="1"/>
  <c r="K37" i="71"/>
  <c r="K36" i="71" s="1"/>
  <c r="O35" i="71" s="1"/>
  <c r="N35" i="71"/>
  <c r="F35" i="71"/>
  <c r="F36" i="71" s="1"/>
  <c r="M35" i="71" s="1"/>
  <c r="K39" i="71" l="1"/>
  <c r="P35" i="71"/>
  <c r="O38" i="71"/>
  <c r="L38" i="71"/>
  <c r="M38" i="71"/>
  <c r="P38" i="71" s="1"/>
  <c r="L35" i="71"/>
  <c r="A5" i="55" l="1"/>
  <c r="F27" i="55"/>
  <c r="F28" i="55" s="1"/>
  <c r="E27" i="55"/>
  <c r="D27" i="55"/>
  <c r="E20" i="55"/>
  <c r="G13" i="55"/>
  <c r="G15" i="55" s="1"/>
  <c r="G16" i="55" s="1"/>
  <c r="E13" i="55"/>
  <c r="E15" i="55" s="1"/>
  <c r="E16" i="55" s="1"/>
  <c r="A1" i="71"/>
  <c r="F22" i="71"/>
  <c r="M21" i="71" s="1"/>
  <c r="G22" i="71"/>
  <c r="N21" i="71" s="1"/>
  <c r="K23" i="71"/>
  <c r="K24" i="71"/>
  <c r="I25" i="71"/>
  <c r="K25" i="71" s="1"/>
  <c r="F27" i="71"/>
  <c r="M26" i="71" s="1"/>
  <c r="G27" i="71"/>
  <c r="N26" i="71" s="1"/>
  <c r="K29" i="71"/>
  <c r="K30" i="71"/>
  <c r="F32" i="71"/>
  <c r="M31" i="71" s="1"/>
  <c r="G32" i="71"/>
  <c r="N31" i="71" s="1"/>
  <c r="D33" i="71"/>
  <c r="I33" i="71" s="1"/>
  <c r="K33" i="71" s="1"/>
  <c r="D34" i="71"/>
  <c r="I34" i="71" s="1"/>
  <c r="K34" i="71" s="1"/>
  <c r="F60" i="71"/>
  <c r="A4" i="12"/>
  <c r="A4" i="22"/>
  <c r="A7" i="12"/>
  <c r="G12" i="22"/>
  <c r="F12" i="22"/>
  <c r="E12" i="22"/>
  <c r="N51" i="71" l="1"/>
  <c r="M51" i="71"/>
  <c r="K22" i="71"/>
  <c r="O21" i="71" s="1"/>
  <c r="K27" i="71"/>
  <c r="O26" i="71" s="1"/>
  <c r="P26" i="71" s="1"/>
  <c r="Q26" i="71" s="1"/>
  <c r="F30" i="55"/>
  <c r="F31" i="55" s="1"/>
  <c r="F32" i="55" s="1"/>
  <c r="K32" i="71"/>
  <c r="G17" i="55"/>
  <c r="E17" i="55"/>
  <c r="P21" i="71" l="1"/>
  <c r="L21" i="71"/>
  <c r="L26" i="71"/>
  <c r="F33" i="55"/>
  <c r="F34" i="55" s="1"/>
  <c r="E21" i="55"/>
  <c r="E19" i="55"/>
  <c r="O31" i="71"/>
  <c r="P31" i="71" s="1"/>
  <c r="Q31" i="71" s="1"/>
  <c r="L31" i="71"/>
  <c r="G19" i="55"/>
  <c r="G22" i="55" s="1"/>
  <c r="G23" i="55" s="1"/>
  <c r="Q21" i="71" l="1"/>
  <c r="P51" i="71"/>
  <c r="O51" i="71"/>
  <c r="O52" i="71" s="1"/>
  <c r="N52" i="71"/>
  <c r="M52" i="71"/>
  <c r="E22" i="55"/>
  <c r="E23" i="55" s="1"/>
  <c r="E28" i="55" s="1"/>
  <c r="E30" i="55" s="1"/>
  <c r="E31" i="55" s="1"/>
  <c r="E32" i="55" s="1"/>
  <c r="P52" i="71" l="1"/>
  <c r="P53" i="71" s="1"/>
  <c r="P54" i="71" s="1"/>
  <c r="Q51" i="71"/>
  <c r="E33" i="55"/>
  <c r="E34" i="55" s="1"/>
  <c r="P55" i="71" l="1"/>
  <c r="P56" i="71" s="1"/>
  <c r="N8" i="71" l="1"/>
  <c r="R56" i="71"/>
  <c r="R58" i="71"/>
  <c r="D11" i="22"/>
  <c r="D12" i="22" s="1"/>
  <c r="D12" i="55" l="1"/>
  <c r="H11" i="22"/>
  <c r="H12" i="22" s="1"/>
  <c r="D13" i="55" l="1"/>
  <c r="H12" i="55"/>
  <c r="H13" i="55" s="1"/>
  <c r="D15" i="55" l="1"/>
  <c r="H15" i="55" l="1"/>
  <c r="D16" i="55"/>
  <c r="D17" i="55" s="1"/>
  <c r="D21" i="55" l="1"/>
  <c r="D20" i="55"/>
  <c r="H20" i="55" s="1"/>
  <c r="D19" i="55"/>
  <c r="H16" i="55"/>
  <c r="H17" i="55" s="1"/>
  <c r="H35" i="55"/>
  <c r="D2" i="55" s="1"/>
  <c r="H21" i="55" l="1"/>
  <c r="D22" i="55"/>
  <c r="H19" i="55"/>
  <c r="H22" i="55" l="1"/>
  <c r="H23" i="55" s="1"/>
  <c r="D23" i="55"/>
  <c r="G26" i="55" l="1"/>
  <c r="H26" i="55" s="1"/>
  <c r="G25" i="55"/>
  <c r="D28" i="55"/>
  <c r="H25" i="55" l="1"/>
  <c r="H27" i="55" s="1"/>
  <c r="H28" i="55" s="1"/>
  <c r="G27" i="55"/>
  <c r="G28" i="55" s="1"/>
  <c r="D30" i="55"/>
  <c r="D31" i="55" s="1"/>
  <c r="D32" i="55" s="1"/>
  <c r="D33" i="55" l="1"/>
  <c r="D34" i="55" s="1"/>
  <c r="G30" i="55"/>
  <c r="G31" i="55" s="1"/>
  <c r="G32" i="55" s="1"/>
  <c r="H30" i="55"/>
  <c r="H31" i="55" s="1"/>
  <c r="H32" i="55" s="1"/>
  <c r="H33" i="55" l="1"/>
  <c r="H34" i="55" s="1"/>
  <c r="G33" i="55"/>
  <c r="G34" i="55" s="1"/>
  <c r="G7" i="55" l="1"/>
  <c r="G31" i="12" s="1"/>
  <c r="D1" i="55"/>
</calcChain>
</file>

<file path=xl/sharedStrings.xml><?xml version="1.0" encoding="utf-8"?>
<sst xmlns="http://schemas.openxmlformats.org/spreadsheetml/2006/main" count="201" uniqueCount="177">
  <si>
    <t>ê³ñù³íáñáõÙÝ»ñ</t>
  </si>
  <si>
    <t xml:space="preserve">Ü³Ë³Ñ³ßí³ÛÇÝ ³ñÅ»ùÁ </t>
  </si>
  <si>
    <t>Ñ³½.  ¹ñ³Ù</t>
  </si>
  <si>
    <t>Ü³Ë³Ñ³ßíÇ
N</t>
  </si>
  <si>
    <t>Ý³Ë³Ñ³ßí³ÛÇÝ ³ñÅ»ùÁ</t>
  </si>
  <si>
    <t>ÞÇÝ³ñ³ñ³Ï³Ý
³ßË³ï³Ýù</t>
  </si>
  <si>
    <t>ØáÝï³Å³ÛÇÝ
³ßË³ï³Ýù</t>
  </si>
  <si>
    <t>²ÛÉ Í³Ëë»ñ</t>
  </si>
  <si>
    <t>âÝ³Ë³ï»ëí³Í ³ßË³ï³ÝùÝ»ñ</t>
  </si>
  <si>
    <t>²²Ð</t>
  </si>
  <si>
    <t>ÀÝ¹³Ù»ÝÁ Áëï   ³Ù÷á÷ Ý³Ë³Ñ³ßíÇ</t>
  </si>
  <si>
    <t>Ð/Ð</t>
  </si>
  <si>
    <t>ÜÛáõÃ»ñ</t>
  </si>
  <si>
    <t>ÀÝ¹³Ù»ÝÁ</t>
  </si>
  <si>
    <t>Ð³Ù³Ó³ÛÝ  í»ñÁ  Ýßí³Í  ¹ñáõÛÃÇ  Ý³Ë³Ñ³ßí³ÛÇÝ  ³ñÅ»ùÝ»ñÁ  áñáß»ÉÇë  ÁÝ¹Ñ³Ýáõñ  ·Ý»ñÇ  ÑÇÙ³Ý  íñ³</t>
  </si>
  <si>
    <t>Ñ³ßíÇ  »Ý  ³éÝí³Í  Ñ»ï¨Û³É  ·áñÍ³ÏÇóÝ»ñÁ.</t>
  </si>
  <si>
    <t>²ßË³ï³ÝùÇ ³Ýí³ÝáõÙÁ</t>
  </si>
  <si>
    <t>Ü³Ë³-</t>
  </si>
  <si>
    <t>²ßË³ï³ÝùÝ»ñÇ</t>
  </si>
  <si>
    <t>²ñÅ»ùÁ  Ñ³½© ¹ñ³Ùáí</t>
  </si>
  <si>
    <t>ÀÝ¹Ñ³ÝáõñÁ</t>
  </si>
  <si>
    <t>Ñ³ßÇí N</t>
  </si>
  <si>
    <t>³Ýí³ÝáõÙÁ</t>
  </si>
  <si>
    <t>ßÇÝ©</t>
  </si>
  <si>
    <t>ÙáÝï³Å©</t>
  </si>
  <si>
    <t>ë³ñù³-</t>
  </si>
  <si>
    <t>³ÛÉ</t>
  </si>
  <si>
    <t>Ñ³½© ¹ñ³Ù</t>
  </si>
  <si>
    <t>³ßË³ï.</t>
  </si>
  <si>
    <t>³ßË³ï©</t>
  </si>
  <si>
    <t>íáñáõÙ</t>
  </si>
  <si>
    <t>³ßË©</t>
  </si>
  <si>
    <t xml:space="preserve"> ´ ² ò ² î ð ² ¶ Æ ð</t>
  </si>
  <si>
    <t>ÜÛáõÃ»ñÇ  Í³Ëë»ñÁ  áñáßí³Í  »Ý  Áëï  ÞÜ ¨ Î - ÇÝ  Ñ³Ù³å³ï³ëË³Ý:</t>
  </si>
  <si>
    <t>²í»É³óí³Í  ³ñÅ»ùÇ  Ñ³ñÏÁ  Ñ³ßíÇ  ¿  ³éÝí³Í   20  %</t>
  </si>
  <si>
    <t xml:space="preserve">ÞÇÝ³ñ³ñáõÃÛ³Ý  ÁÝ¹Ñ³Ýáõñ  ³ñÅ»ùÁ  Ï³½ÙáõÙ ¿ -    </t>
  </si>
  <si>
    <t>ÐÐ  ø³Õ³ù³ßÇÝáõÃÛ³Ý  Ü³Ë³ñ³ñáõÃÛ³Ý  21.08.2001Ã.  ÃÇí  68  Ññ³Ù³ÝÇ</t>
  </si>
  <si>
    <t>ÐÐ  ø³Õ³ù³ßÇÝáõÃÛ³Ý  Ü³Ë³ñ³ñáõÃÛ³Ý  21.09.2001Ã.  ÃÇí  69  Ññ³Ù³ÝÇ</t>
  </si>
  <si>
    <t>4.  ì»ñ³¹Çñ  Í³Ëë»ñ                                                                                               -   13.3 %</t>
  </si>
  <si>
    <t xml:space="preserve"> 1.  ÞÇÝ³ñ³ñ³Ï³Ý  ÝÛáõÃ»ñÇ  ³ñÅ»ùÇÝ  ïñí³Í  ¿ª</t>
  </si>
  <si>
    <t xml:space="preserve">  ·  -  ä³Ñ»ëï³ÛÇÝ,  ÷³Ã»Ã³íáñÙ³Ý  Í³Ëë»ñÁ  Ñ³ãíÇ  ³éÝáÕ  ·áñÍ³ÏÇó              -   1.02</t>
  </si>
  <si>
    <t>5.  Þ³ÑáõÛÃ                                                                                                              -   11 %</t>
  </si>
  <si>
    <t>ÞÇÝÙáÝï³Å³ÛÇÝ ³ßË³ï³ÝùÝ»ñÇ ³í³ñïÇó Ñ»ïá  ·áÛ³ó³Í / áã ÁÝÃ³óÇÏ/ ³ÕµÇ ï»Õ³÷áËáõÙ</t>
  </si>
  <si>
    <t>Ð»ÕÇÝ³Ï³ÛÇÝ ÑëÏáÕáõÃÛáõÝ</t>
  </si>
  <si>
    <t>î»Ë. ÑëÏáÕáõÃÛáõÝ</t>
  </si>
  <si>
    <t>²Û¹ ÃíáõÙ Ñ»ï³¹³ñÓ ·áõÙ³ñ</t>
  </si>
  <si>
    <t>Ð³í³ù Ý³Ë³Ñ³ßÇí 1</t>
  </si>
  <si>
    <t>Ð³Ù³ßÇÝ³ñ³ñ³Ï³Ý ³ßË³ï³ÝùÝ»ñ</t>
  </si>
  <si>
    <t xml:space="preserve">Ä³Ù³Ý³Ï³íáñ ß»Ýù»ñ ¨ Ï³éáõÛóÝ»ñ </t>
  </si>
  <si>
    <t xml:space="preserve">ÞÇÝ³ñ³ñáõÃÛ³Ý ÓÙ»é³ÛÇÝ Í³Ëë»ñ </t>
  </si>
  <si>
    <t>óÇáÝ  Ï»ÝïñáÝ¦  äà²Î -  Ç  ÏáÕÙÇó:</t>
  </si>
  <si>
    <t xml:space="preserve">  ³  -  îñ³Ýëåáñï³ÛÇÝ  Í³Ëë»ñÁ  Ñ³ßíÇ  ³éÝáÕ  ·áñÍ³ÏÇó                                   -   1.0898</t>
  </si>
  <si>
    <t xml:space="preserve">  µ  -  ²ÛÉ   ÝÛáõÃ»ñÇ  ã³÷Á  Ñ³ßíÇ  ³éÝáÕ  ·áñÍ³ÏÇó                                                -   1.05</t>
  </si>
  <si>
    <t>Ü ² Ê ² Ð ² Þ Æ ì</t>
  </si>
  <si>
    <t xml:space="preserve">ÃÇí  05  03.05.2008Ã.   Ññ³Ù³Ýáí`  ÐÐ  ø³Õ³ù³ßÇÝáõÃÛ³Ý  Ü³Ë³ñ³ñáõÃÛ³Ý  ÏáÕÙÇó: </t>
  </si>
  <si>
    <t xml:space="preserve"> Ý³Ë³Ñ³ßí³ÛÇÝ ÷³ëï³ÃÕÃ»ñÁ Ï³½Ùí³Í »Ý ßÇÝ³ñ³ñ³Ï³Ý ³ßË³ï³ÝùÝ»ñÇ</t>
  </si>
  <si>
    <t xml:space="preserve">·áñÍáÕ  ·Ý»ñÇ  Ñ³ßí³ñÏÝ»ñÇ  Ù»Ãá¹³Ï³Ý  óáõóáõÙÝ»ñÇ  ÑÇÙ³Ý  íñ³, áñÁ  Ñ³ëï³ïí³Í  ¿  </t>
  </si>
  <si>
    <t>ïÝ</t>
  </si>
  <si>
    <t>ØÇ³íáñÇ ³ñÅ»ùÁ</t>
  </si>
  <si>
    <t xml:space="preserve">            Ð³Ù³Ó³ÛÝ»óí³Í ¿՝</t>
  </si>
  <si>
    <t>î»Õ³ÛÇÝ 
Ý³Ë³Ñ³ßÇí   1-1</t>
  </si>
  <si>
    <t>Ù</t>
  </si>
  <si>
    <t xml:space="preserve">  Ñ³½.¹ñ³Ù</t>
  </si>
  <si>
    <t>Ð/Ñ</t>
  </si>
  <si>
    <t>¶Ý³óáõó³ÏÝ»ñÇ NN</t>
  </si>
  <si>
    <t>²ßË³ï³ÝùÝ»ñÇ ¨ Í³Ëë»ñÇ ³Ýí³ÝáõÙÁ</t>
  </si>
  <si>
    <t xml:space="preserve">   â³÷Ù³Ý ÙÇ³íáñÁ</t>
  </si>
  <si>
    <t xml:space="preserve">           ø³Ý³ÏÁ</t>
  </si>
  <si>
    <t>ÀÝ¹Ñ³Ýáõñ ³ñÅ»ùÁ  (Ñ³½.¹ñ)</t>
  </si>
  <si>
    <t xml:space="preserve">   ²ßË³ï³í³ñÓÁ                                                                    (éáõµ) /(Ñ³½.¹ñ³Ù)</t>
  </si>
  <si>
    <t>Ø»ù»Ý³Ý»ñÇ ß³Ñ³·áñÍáõÙ (éáõµ)/(Ñ³½.¹ñ³Ù)</t>
  </si>
  <si>
    <t>ÜÛáõÃ»ñÇ Í³ËÁ</t>
  </si>
  <si>
    <t>ÜÛáõÃ»ñÇ ³ñÅ»ùÁ   (Ñ³½.¹ñ)</t>
  </si>
  <si>
    <t>ØÇ³íáñÇ íñ³ Í³Ëëí³Í ÝÛáõÃ»ñÇ  ³ñÅ»ùÁ       (Ñ³½.¹ñ)</t>
  </si>
  <si>
    <t>²ßË³ï³í³ñÓÁ</t>
  </si>
  <si>
    <t>Ø»ù»Ý³Ý»ñÇ ß³Ñ³·áñÍáõÙÁ</t>
  </si>
  <si>
    <t xml:space="preserve">ÜÛáõÃ»ñÇ ³ñÅ»ùÁ   </t>
  </si>
  <si>
    <t xml:space="preserve">ÀÝ¹Ñ³ÝáõñÁ   </t>
  </si>
  <si>
    <t xml:space="preserve">ØÇ³íáñÇ ÁÝ¹Ñ³Ýáõñ ³ñÅ»ùÁ  (Ñ³½.¹ñ)   </t>
  </si>
  <si>
    <t>ï»Õ³å.</t>
  </si>
  <si>
    <t>·Ý³óáõó.</t>
  </si>
  <si>
    <t xml:space="preserve"> íñ³</t>
  </si>
  <si>
    <t>ì»ñ³¹Çñ Í³Ëë»ñ  13.3%</t>
  </si>
  <si>
    <t>Þ³ÑáõÛÃ 11%</t>
  </si>
  <si>
    <t>ó»Ù»Ýï³ÛÇÝ ß³Õ³Ë</t>
  </si>
  <si>
    <t>²Ù÷á÷ Ý³Ë³Ñ³ßíÇ ³ñÅ»ùÁª</t>
  </si>
  <si>
    <t>Ñ³½. ¹ñ³Ù</t>
  </si>
  <si>
    <t>ì»ñ³¹³ñÓíáÕ ·áõÙ³ñ`</t>
  </si>
  <si>
    <t>²Ù÷á÷ Ý³Ë³Ñ³ßիí</t>
  </si>
  <si>
    <t>¶ÉáõË   2    ÞÇÝ³ñ³ñ³Ï³Ý ÑÇÙÝ³Ï³Ý ³ßË³ï³ÝùÝ»ñ</t>
  </si>
  <si>
    <t>ÀÝ¹³Ù»ÝÁ Áëï 2 ·ÉËÇ</t>
  </si>
  <si>
    <t>¶ÉáõË    8</t>
  </si>
  <si>
    <t>ÀÝ¹³Ù»ÝÁ Áëï   8 ·ÉËÇ</t>
  </si>
  <si>
    <t>ÀÝ¹³Ù»ÝÁ Áëï   2-8 ·ÉËÇ</t>
  </si>
  <si>
    <t>¶ÉáõË   9</t>
  </si>
  <si>
    <t>ÀÝ¹³Ù»ÝÁ Áëï   9 ·ÉËÇ</t>
  </si>
  <si>
    <t>ÀÝ¹³Ù»ÝÁ Áëï  2-9·ÉËÇ</t>
  </si>
  <si>
    <t>¶ÉáõË  10</t>
  </si>
  <si>
    <t>ÀÝ¹³Ù»ÝÁ Áëï   10 ·ÉËÇ</t>
  </si>
  <si>
    <t>ÀÝ¹³Ù»ÝÁ Áëï   2-10·ÉËÇ</t>
  </si>
  <si>
    <t>¶ÉáõË  11</t>
  </si>
  <si>
    <t>ÀÝ¹³Ù»ÝÁ Áëï   11 ·ÉËÇ</t>
  </si>
  <si>
    <t>ÀÝ¹³Ù»ÝÁ Áëï   2-11 ·ÉËÇ</t>
  </si>
  <si>
    <t>Î³½Ù»ó                               Ն. Ալեքսանյան</t>
  </si>
  <si>
    <t xml:space="preserve">Ü³Ë³Ñ³ßí³ÛÇÝ ³ñÅ»ùÁ  </t>
  </si>
  <si>
    <t>27-86</t>
  </si>
  <si>
    <t>100·.Ù</t>
  </si>
  <si>
    <t>19-4</t>
  </si>
  <si>
    <t>µ³½³Éï» »½ñ³ù³ñ»ñ</t>
  </si>
  <si>
    <t>µ»ïáÝ B15 (Áëï Ý³Ë³·ÍÇ)</t>
  </si>
  <si>
    <t>11-3</t>
  </si>
  <si>
    <t>44-2ÏÇé</t>
  </si>
  <si>
    <t>1-3կիռ</t>
  </si>
  <si>
    <t>³í³½</t>
  </si>
  <si>
    <t>տեղադրում</t>
  </si>
  <si>
    <t>Բ³½³Éï» ë³ÉÇÏÝ»ñ</t>
  </si>
  <si>
    <t>î»Õ³ÛÇÝ Ý³Ë³Ñ³ßÇí N1-1</t>
  </si>
  <si>
    <t>ցեմենտ</t>
  </si>
  <si>
    <t xml:space="preserve">Չոր ցեմենտ-ավազային խարնուրդի ցեմենտ 30%,ավազ 70%  h=5ëÙ </t>
  </si>
  <si>
    <t xml:space="preserve">Բ³½³Éï»  ë³ÉÇÏÝ»ñÇ ï»Õ³¹ñáõÙ, 30*150*300մմ </t>
  </si>
  <si>
    <t>տն</t>
  </si>
  <si>
    <t>11.221</t>
  </si>
  <si>
    <t>ÀÝ¹³Ù»ÝÁ   Ù»ù»Ý³Ý»ñÇ ß³Ñ³·áñÍÙ³Ý k=1.05 ·áñÍ³ÏÇóáí</t>
  </si>
  <si>
    <t>6.  Ä³Ù³Ý³Ï³íáñ  Ï³éáõÛóÝ»ñÇ  ¨  ß»Ýù»ñÇ  Ï³éáõóÙ³Ý  ³ñÅ»ùÁ                          -   1,8%  Ñ³Ù³Ó³ÛÝ</t>
  </si>
  <si>
    <t xml:space="preserve"> 7.  ÒÙ»é³ÛÇÝ  å³ÛÙ³ÝÝ»ñáõÙ  Ï³ï³ñíáÕ   Éñ³óáõóÇã  Í³Ëë»ñÁ                  -  0,7 %  Ñ³Ù³Ó³ÛÝ</t>
  </si>
  <si>
    <t>Օբեկտային նախահաշիվ1</t>
  </si>
  <si>
    <t>öáùñ Í³í³ÉÇ ßÇÝÙáÝï³Å³ÛÇÝ ³ßË³ï³ÝùÝ»ñÇ Ñ³Ù³ñ
 Ý³Ë³ï»ëíáÕ Éñ³óáõóÇã Í³Ëë»ñ</t>
  </si>
  <si>
    <t>²ñïáÝ³·Çñ  N 18479</t>
  </si>
  <si>
    <t xml:space="preserve">3.  Ø»ù»Ý³ - Ù»Ë³ÝÇ½ÙÝ»ñÇ  ß³Ñ³·áñÍÙ³Ý  ·áñÍ³ÏÇó                                           -   ՝2972,55 </t>
  </si>
  <si>
    <t xml:space="preserve">2.  ²ßË³ï³í³ñÓÇ  ·áñÍ³ÏÇó                                                                                  -  2325,6 </t>
  </si>
  <si>
    <t>ØÇçÇÝ  ³ßË³ï³í³ñÓÇ  ã³÷  - 251 750     ¹ñ³Ù:</t>
  </si>
  <si>
    <t>ÜÛáõÃ»ñÇ  ¨  ë³ñù³íáñáõÙÝ»ñÇ  ³ñÅ»ùÝ»ñÁ  í»ñóí³Í  »Ý  ÃÇí  08   ÇÝýáñÙ³óÇáÝ  ï»Õ»Ï³·ñÇó  Ññ³ï³-</t>
  </si>
  <si>
    <t>ñ³Ïí³Í  2023 Ãí. ÐÐ üÇÝ³ÝëÝ»ñÇ Ý³Ë³ñ³ñáõÃÛ³Ý  §¶Ý³·áÛ³óÙ³Ý  í»ñÉáõÍ³Ï³Ý  ÇÝýáñÙ³-</t>
  </si>
  <si>
    <t>Î³½Ùí³Í ¿ 2023Ã.  ·Ý»ñáí.</t>
  </si>
  <si>
    <t>48-168</t>
  </si>
  <si>
    <t>Սիզամարգի հարթում ձեռքով</t>
  </si>
  <si>
    <t>48-169</t>
  </si>
  <si>
    <t>(սևաÑáÕÇ ³í»É³óáõÙáí 20ëÙ)</t>
  </si>
  <si>
    <t>18-4,5</t>
  </si>
  <si>
    <t>սևահող</t>
  </si>
  <si>
    <t>48-214</t>
  </si>
  <si>
    <t>Խոտի ցանում</t>
  </si>
  <si>
    <t>18-6</t>
  </si>
  <si>
    <t>խոտի սերմ</t>
  </si>
  <si>
    <t>կգ</t>
  </si>
  <si>
    <t>ջուր</t>
  </si>
  <si>
    <t>Ալաշկերտ փողոցի և 10-րդ փողոցի հատման խաչմերուկում գտնվող մայթերին հարակից տարածքի սալարկում</t>
  </si>
  <si>
    <t xml:space="preserve">                      Î³½Ùí³Í ¿ 2023Ã. ·Ý»ñáí</t>
  </si>
  <si>
    <t xml:space="preserve">            §ԱՐՄ ԴՈՐ ՍՏՐՈՅ ¦ êäÀ-Ç ïÝûñ»Ý                          Ք. Ալեքսանյան</t>
  </si>
  <si>
    <t>23-223</t>
  </si>
  <si>
    <t>Շինաղբի   µ³ñÓáõÙ Ó»éùáí ³/Ç</t>
  </si>
  <si>
    <t>կողքի կուտակելով</t>
  </si>
  <si>
    <t>1-962</t>
  </si>
  <si>
    <t>80-4</t>
  </si>
  <si>
    <t>Շինաղբի ï»Õ³÷áËáõÙ Éó³ÏáõÛï  1ÏÙ Ñ»é.</t>
  </si>
  <si>
    <t>գ.մ.</t>
  </si>
  <si>
    <t>Բազալտե գլխադիրների տեղադրում (առանց նյութի արժեքի)</t>
  </si>
  <si>
    <t>Ց/ա շաղախ</t>
  </si>
  <si>
    <t>15-70</t>
  </si>
  <si>
    <t>շուկա</t>
  </si>
  <si>
    <t>Բազալտե գլխադիր</t>
  </si>
  <si>
    <r>
      <t>Ù</t>
    </r>
    <r>
      <rPr>
        <vertAlign val="superscript"/>
        <sz val="10"/>
        <rFont val="Arial LatArm"/>
        <family val="2"/>
      </rPr>
      <t>3</t>
    </r>
  </si>
  <si>
    <r>
      <t>10</t>
    </r>
    <r>
      <rPr>
        <vertAlign val="superscript"/>
        <sz val="10"/>
        <rFont val="Arial LatArm"/>
        <family val="2"/>
      </rPr>
      <t>e</t>
    </r>
    <r>
      <rPr>
        <sz val="10"/>
        <rFont val="Arial LatArm"/>
        <family val="2"/>
      </rPr>
      <t xml:space="preserve"> IVÏ.   ·ñáõÝïÇ  Ùß³ÏáõÙ Ó»éùáí</t>
    </r>
  </si>
  <si>
    <r>
      <t>100Ù</t>
    </r>
    <r>
      <rPr>
        <vertAlign val="superscript"/>
        <sz val="10"/>
        <rFont val="Arial LatArm"/>
        <family val="2"/>
      </rPr>
      <t>3</t>
    </r>
  </si>
  <si>
    <r>
      <t>Ù</t>
    </r>
    <r>
      <rPr>
        <vertAlign val="superscript"/>
        <sz val="10"/>
        <rFont val="Arial LatArm"/>
        <family val="2"/>
      </rPr>
      <t>2</t>
    </r>
  </si>
  <si>
    <r>
      <t>100Ù</t>
    </r>
    <r>
      <rPr>
        <vertAlign val="superscript"/>
        <sz val="10"/>
        <rFont val="Arial LatArm"/>
        <family val="2"/>
      </rPr>
      <t>2</t>
    </r>
  </si>
  <si>
    <r>
      <t>մ</t>
    </r>
    <r>
      <rPr>
        <vertAlign val="superscript"/>
        <sz val="10"/>
        <rFont val="Arial LatArm"/>
        <family val="2"/>
      </rPr>
      <t>3</t>
    </r>
  </si>
  <si>
    <r>
      <t>մ</t>
    </r>
    <r>
      <rPr>
        <vertAlign val="superscript"/>
        <sz val="10"/>
        <rFont val="Arial LatArm"/>
        <family val="2"/>
      </rPr>
      <t>2</t>
    </r>
  </si>
  <si>
    <t xml:space="preserve">Բ³½³Éï» »½ñ³ù³ñ»ñի (10x20)ëÙ </t>
  </si>
  <si>
    <t>Բազալտե գլխադիրներ , 300մմ լայն. H=30մմ</t>
  </si>
  <si>
    <t>Բազալտե սալիկ , 300մմ</t>
  </si>
  <si>
    <t>Բազալտե սալիկ</t>
  </si>
  <si>
    <t>ՀՀ Գեղարքունիքի մարզի Վարդենիս  համայնքի Ակունք   բնակավայրի Սուրբ Մեսրոպ եկեղեցու բակի նարեկարգում</t>
  </si>
  <si>
    <t xml:space="preserve">           Վարդենիս    համայնքի ղեկավար                                                 Ա.Խաչատրյան</t>
  </si>
  <si>
    <t xml:space="preserve"> Ակունք  բնակավայրի վարչական ղեկավար                            Ն.Խաչատրյան</t>
  </si>
  <si>
    <t xml:space="preserve"> 2024Ã.</t>
  </si>
  <si>
    <t>Վարդենիս  համայնքի Ակունք   բնակավայրի Սուրբ Մեսրոպ եկեղեցու բակի նարեկարգում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</si>
</sst>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_р_._-;\-* #,##0.00_р_._-;_-* &quot;-&quot;??_р_._-;_-@_-"/>
    <numFmt numFmtId="165" formatCode="0.0"/>
    <numFmt numFmtId="166" formatCode="#,##0.0"/>
    <numFmt numFmtId="167" formatCode="0.000"/>
    <numFmt numFmtId="168" formatCode="0.0000"/>
  </numFmts>
  <fonts count="63">
    <font>
      <sz val="10"/>
      <name val="Arial Armenian"/>
      <charset val="204"/>
    </font>
    <font>
      <sz val="10"/>
      <name val="Arial Armenian"/>
      <family val="2"/>
    </font>
    <font>
      <sz val="10"/>
      <name val="Arial Armenian"/>
      <family val="2"/>
    </font>
    <font>
      <sz val="8"/>
      <name val="Arial Armenian"/>
      <family val="2"/>
    </font>
    <font>
      <sz val="8"/>
      <name val="Arial Armenian"/>
      <family val="2"/>
    </font>
    <font>
      <b/>
      <i/>
      <sz val="14"/>
      <name val="Arial LatArm"/>
      <family val="2"/>
    </font>
    <font>
      <sz val="10"/>
      <name val="Arial LatArm"/>
      <family val="2"/>
    </font>
    <font>
      <sz val="8"/>
      <name val="Arial LatArm"/>
      <family val="2"/>
    </font>
    <font>
      <b/>
      <sz val="8"/>
      <name val="Arial LatArm"/>
      <family val="2"/>
    </font>
    <font>
      <i/>
      <sz val="10"/>
      <name val="Arial LatArm"/>
      <family val="2"/>
    </font>
    <font>
      <sz val="10"/>
      <color indexed="10"/>
      <name val="Arial LatArm"/>
      <family val="2"/>
    </font>
    <font>
      <i/>
      <sz val="10"/>
      <color indexed="10"/>
      <name val="Arial LatArm"/>
      <family val="2"/>
    </font>
    <font>
      <b/>
      <sz val="10"/>
      <name val="Arial LatArm"/>
      <family val="2"/>
    </font>
    <font>
      <sz val="11"/>
      <color indexed="8"/>
      <name val="Calibri"/>
      <family val="2"/>
      <charset val="204"/>
    </font>
    <font>
      <sz val="10"/>
      <name val="Arial Armenian"/>
      <family val="2"/>
    </font>
    <font>
      <b/>
      <sz val="12"/>
      <name val="Arial LatArm"/>
      <family val="2"/>
    </font>
    <font>
      <b/>
      <sz val="14"/>
      <name val="Arial LatArm"/>
      <family val="2"/>
    </font>
    <font>
      <b/>
      <u/>
      <sz val="12"/>
      <name val="Arial LatArm"/>
      <family val="2"/>
    </font>
    <font>
      <sz val="12"/>
      <name val="Arial LatArm"/>
      <family val="2"/>
    </font>
    <font>
      <b/>
      <u/>
      <sz val="10"/>
      <name val="Arial LatArm"/>
      <family val="2"/>
    </font>
    <font>
      <i/>
      <sz val="12"/>
      <name val="Arial LatArm"/>
      <family val="2"/>
    </font>
    <font>
      <b/>
      <u/>
      <sz val="26"/>
      <name val="Arial LatArm"/>
      <family val="2"/>
    </font>
    <font>
      <sz val="10"/>
      <name val="Arial"/>
      <family val="2"/>
      <charset val="204"/>
    </font>
    <font>
      <sz val="10"/>
      <name val="Arial Cyr"/>
      <family val="2"/>
    </font>
    <font>
      <b/>
      <i/>
      <sz val="10"/>
      <name val="Arial LatArm"/>
      <family val="2"/>
    </font>
    <font>
      <b/>
      <i/>
      <sz val="16"/>
      <name val="Arial LatArm"/>
      <family val="2"/>
    </font>
    <font>
      <sz val="10"/>
      <name val="Baltica Cyrillic"/>
      <family val="2"/>
    </font>
    <font>
      <sz val="10"/>
      <name val="Arial Cyr"/>
      <family val="2"/>
      <charset val="204"/>
    </font>
    <font>
      <sz val="10"/>
      <name val="Baltica Cyrill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9"/>
      <name val="Arial Armenian"/>
      <family val="2"/>
    </font>
    <font>
      <sz val="12"/>
      <name val="Russian Text Book"/>
    </font>
    <font>
      <sz val="10"/>
      <name val="Arial"/>
      <family val="2"/>
    </font>
    <font>
      <b/>
      <sz val="10"/>
      <color indexed="10"/>
      <name val="Arial LatArm"/>
      <family val="2"/>
    </font>
    <font>
      <sz val="11"/>
      <color theme="1"/>
      <name val="Calibri"/>
      <family val="2"/>
      <charset val="204"/>
      <scheme val="minor"/>
    </font>
    <font>
      <u/>
      <sz val="12"/>
      <name val="Arial LatArm"/>
      <family val="2"/>
    </font>
    <font>
      <sz val="11"/>
      <name val="Arial LatArm"/>
      <family val="2"/>
    </font>
    <font>
      <b/>
      <sz val="11"/>
      <name val="Arial LatArm"/>
      <family val="2"/>
    </font>
    <font>
      <vertAlign val="superscript"/>
      <sz val="10"/>
      <name val="Arial LatArm"/>
      <family val="2"/>
    </font>
    <font>
      <u/>
      <sz val="10"/>
      <name val="Arial LatArm"/>
      <family val="2"/>
    </font>
    <font>
      <sz val="9"/>
      <name val="Arial LatArm"/>
      <family val="2"/>
    </font>
    <font>
      <sz val="12"/>
      <color indexed="9"/>
      <name val="Arial LatArm"/>
      <family val="2"/>
    </font>
    <font>
      <sz val="12"/>
      <color indexed="10"/>
      <name val="Arial LatArm"/>
      <family val="2"/>
    </font>
    <font>
      <sz val="12"/>
      <color indexed="53"/>
      <name val="Arial LatArm"/>
      <family val="2"/>
    </font>
    <font>
      <sz val="8"/>
      <color indexed="9"/>
      <name val="Arial LatArm"/>
      <family val="2"/>
    </font>
    <font>
      <sz val="10"/>
      <color indexed="9"/>
      <name val="Arial LatArm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3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43" fontId="26" fillId="0" borderId="0" applyFont="0" applyFill="0" applyBorder="0" applyAlignment="0" applyProtection="0"/>
    <xf numFmtId="2" fontId="47" fillId="0" borderId="3" applyFill="0" applyBorder="0" applyAlignment="0">
      <alignment horizontal="right" vertical="center"/>
    </xf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7" borderId="1" applyNumberFormat="0" applyAlignment="0" applyProtection="0"/>
    <xf numFmtId="0" fontId="40" fillId="0" borderId="7" applyNumberFormat="0" applyFill="0" applyAlignment="0" applyProtection="0"/>
    <xf numFmtId="0" fontId="41" fillId="22" borderId="0" applyNumberFormat="0" applyBorder="0" applyAlignment="0" applyProtection="0"/>
    <xf numFmtId="0" fontId="22" fillId="0" borderId="0"/>
    <xf numFmtId="0" fontId="47" fillId="0" borderId="0"/>
    <xf numFmtId="0" fontId="13" fillId="0" borderId="0"/>
    <xf numFmtId="0" fontId="23" fillId="0" borderId="0"/>
    <xf numFmtId="0" fontId="23" fillId="0" borderId="0"/>
    <xf numFmtId="0" fontId="48" fillId="0" borderId="0"/>
    <xf numFmtId="0" fontId="49" fillId="0" borderId="0"/>
    <xf numFmtId="0" fontId="26" fillId="0" borderId="0"/>
    <xf numFmtId="0" fontId="51" fillId="0" borderId="0"/>
    <xf numFmtId="0" fontId="48" fillId="0" borderId="0"/>
    <xf numFmtId="0" fontId="51" fillId="0" borderId="0"/>
    <xf numFmtId="0" fontId="48" fillId="0" borderId="0"/>
    <xf numFmtId="0" fontId="48" fillId="0" borderId="0"/>
    <xf numFmtId="0" fontId="47" fillId="0" borderId="0"/>
    <xf numFmtId="0" fontId="26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7" fillId="0" borderId="0"/>
    <xf numFmtId="0" fontId="48" fillId="0" borderId="0"/>
    <xf numFmtId="0" fontId="23" fillId="0" borderId="0"/>
    <xf numFmtId="0" fontId="22" fillId="23" borderId="8" applyNumberFormat="0" applyFont="0" applyAlignment="0" applyProtection="0"/>
    <xf numFmtId="0" fontId="42" fillId="20" borderId="9" applyNumberFormat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4" fillId="0" borderId="0"/>
    <xf numFmtId="0" fontId="26" fillId="0" borderId="0"/>
    <xf numFmtId="0" fontId="26" fillId="0" borderId="0"/>
    <xf numFmtId="0" fontId="4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2" fillId="0" borderId="0"/>
    <xf numFmtId="0" fontId="27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7" fillId="0" borderId="0"/>
    <xf numFmtId="0" fontId="23" fillId="0" borderId="0"/>
    <xf numFmtId="0" fontId="26" fillId="0" borderId="0"/>
    <xf numFmtId="0" fontId="47" fillId="0" borderId="0"/>
    <xf numFmtId="0" fontId="23" fillId="0" borderId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42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2" fontId="6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0" fontId="6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9" fontId="6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0" fillId="24" borderId="0" xfId="0" applyFill="1"/>
    <xf numFmtId="0" fontId="2" fillId="24" borderId="0" xfId="0" applyFont="1" applyFill="1"/>
    <xf numFmtId="0" fontId="0" fillId="24" borderId="0" xfId="0" applyFill="1" applyAlignment="1">
      <alignment vertical="center"/>
    </xf>
    <xf numFmtId="165" fontId="6" fillId="0" borderId="3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24" borderId="0" xfId="0" applyFont="1" applyFill="1" applyAlignment="1">
      <alignment horizontal="center"/>
    </xf>
    <xf numFmtId="0" fontId="6" fillId="24" borderId="0" xfId="0" applyFont="1" applyFill="1" applyAlignment="1">
      <alignment horizontal="left"/>
    </xf>
    <xf numFmtId="0" fontId="6" fillId="24" borderId="0" xfId="0" applyFont="1" applyFill="1"/>
    <xf numFmtId="10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2" fillId="24" borderId="0" xfId="0" applyFont="1" applyFill="1"/>
    <xf numFmtId="0" fontId="6" fillId="24" borderId="0" xfId="0" applyFont="1" applyFill="1" applyAlignment="1">
      <alignment horizontal="center"/>
    </xf>
    <xf numFmtId="0" fontId="15" fillId="24" borderId="0" xfId="0" applyFont="1" applyFill="1"/>
    <xf numFmtId="0" fontId="15" fillId="24" borderId="0" xfId="0" applyFont="1" applyFill="1" applyAlignment="1">
      <alignment horizontal="center"/>
    </xf>
    <xf numFmtId="0" fontId="18" fillId="24" borderId="0" xfId="0" applyFont="1" applyFill="1" applyAlignment="1">
      <alignment horizontal="center"/>
    </xf>
    <xf numFmtId="0" fontId="6" fillId="24" borderId="12" xfId="0" applyFont="1" applyFill="1" applyBorder="1" applyAlignment="1">
      <alignment horizontal="center"/>
    </xf>
    <xf numFmtId="0" fontId="6" fillId="24" borderId="3" xfId="0" applyFont="1" applyFill="1" applyBorder="1" applyAlignment="1">
      <alignment horizontal="center"/>
    </xf>
    <xf numFmtId="0" fontId="6" fillId="24" borderId="13" xfId="0" applyFont="1" applyFill="1" applyBorder="1" applyAlignment="1">
      <alignment horizontal="center"/>
    </xf>
    <xf numFmtId="0" fontId="6" fillId="24" borderId="11" xfId="0" applyFont="1" applyFill="1" applyBorder="1"/>
    <xf numFmtId="0" fontId="6" fillId="24" borderId="11" xfId="0" applyFont="1" applyFill="1" applyBorder="1" applyAlignment="1">
      <alignment horizontal="center"/>
    </xf>
    <xf numFmtId="0" fontId="6" fillId="24" borderId="3" xfId="0" applyFont="1" applyFill="1" applyBorder="1" applyAlignment="1">
      <alignment horizontal="center" vertical="center"/>
    </xf>
    <xf numFmtId="49" fontId="6" fillId="24" borderId="3" xfId="0" applyNumberFormat="1" applyFont="1" applyFill="1" applyBorder="1" applyAlignment="1">
      <alignment horizontal="center" vertical="center" wrapText="1"/>
    </xf>
    <xf numFmtId="0" fontId="6" fillId="24" borderId="3" xfId="0" applyFont="1" applyFill="1" applyBorder="1" applyAlignment="1">
      <alignment vertical="center"/>
    </xf>
    <xf numFmtId="2" fontId="6" fillId="24" borderId="3" xfId="0" applyNumberFormat="1" applyFont="1" applyFill="1" applyBorder="1" applyAlignment="1">
      <alignment horizontal="center" vertical="center"/>
    </xf>
    <xf numFmtId="0" fontId="12" fillId="24" borderId="14" xfId="0" applyFont="1" applyFill="1" applyBorder="1" applyAlignment="1">
      <alignment vertical="center"/>
    </xf>
    <xf numFmtId="2" fontId="12" fillId="24" borderId="3" xfId="0" applyNumberFormat="1" applyFont="1" applyFill="1" applyBorder="1" applyAlignment="1">
      <alignment horizontal="center" vertical="center"/>
    </xf>
    <xf numFmtId="166" fontId="19" fillId="24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5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left" wrapText="1"/>
    </xf>
    <xf numFmtId="0" fontId="20" fillId="0" borderId="16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16" xfId="0" applyFont="1" applyBorder="1" applyAlignment="1">
      <alignment wrapText="1"/>
    </xf>
    <xf numFmtId="0" fontId="18" fillId="0" borderId="16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justify" wrapText="1"/>
    </xf>
    <xf numFmtId="0" fontId="6" fillId="0" borderId="17" xfId="0" applyFont="1" applyBorder="1" applyAlignment="1">
      <alignment wrapText="1"/>
    </xf>
    <xf numFmtId="0" fontId="18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horizontal="center" wrapText="1"/>
    </xf>
    <xf numFmtId="0" fontId="2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167" fontId="25" fillId="0" borderId="16" xfId="0" applyNumberFormat="1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6" fillId="24" borderId="3" xfId="0" applyNumberFormat="1" applyFont="1" applyFill="1" applyBorder="1" applyAlignment="1">
      <alignment vertical="center" wrapText="1"/>
    </xf>
    <xf numFmtId="2" fontId="8" fillId="24" borderId="0" xfId="0" applyNumberFormat="1" applyFont="1" applyFill="1" applyAlignment="1">
      <alignment horizontal="center" vertical="center"/>
    </xf>
    <xf numFmtId="0" fontId="9" fillId="24" borderId="3" xfId="0" applyFont="1" applyFill="1" applyBorder="1" applyAlignment="1">
      <alignment horizontal="center" vertical="center"/>
    </xf>
    <xf numFmtId="0" fontId="9" fillId="24" borderId="3" xfId="0" applyFont="1" applyFill="1" applyBorder="1" applyAlignment="1">
      <alignment vertical="center"/>
    </xf>
    <xf numFmtId="0" fontId="9" fillId="24" borderId="3" xfId="0" applyFont="1" applyFill="1" applyBorder="1" applyAlignment="1">
      <alignment horizontal="center" vertical="center" wrapText="1"/>
    </xf>
    <xf numFmtId="0" fontId="6" fillId="24" borderId="3" xfId="0" applyFont="1" applyFill="1" applyBorder="1" applyAlignment="1">
      <alignment vertical="center" wrapText="1"/>
    </xf>
    <xf numFmtId="0" fontId="9" fillId="24" borderId="3" xfId="0" applyFont="1" applyFill="1" applyBorder="1" applyAlignment="1">
      <alignment vertical="center" wrapText="1"/>
    </xf>
    <xf numFmtId="10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50" fillId="24" borderId="3" xfId="0" applyNumberFormat="1" applyFont="1" applyFill="1" applyBorder="1" applyAlignment="1">
      <alignment horizontal="center" vertical="center"/>
    </xf>
    <xf numFmtId="0" fontId="6" fillId="25" borderId="0" xfId="0" applyFont="1" applyFill="1"/>
    <xf numFmtId="0" fontId="18" fillId="25" borderId="0" xfId="62" applyFont="1" applyFill="1" applyAlignment="1">
      <alignment horizontal="left"/>
    </xf>
    <xf numFmtId="0" fontId="6" fillId="25" borderId="0" xfId="62" applyFont="1" applyFill="1"/>
    <xf numFmtId="0" fontId="15" fillId="25" borderId="0" xfId="62" applyFont="1" applyFill="1" applyAlignment="1">
      <alignment horizontal="center"/>
    </xf>
    <xf numFmtId="0" fontId="18" fillId="25" borderId="0" xfId="62" applyFont="1" applyFill="1"/>
    <xf numFmtId="49" fontId="6" fillId="25" borderId="0" xfId="62" applyNumberFormat="1" applyFont="1" applyFill="1" applyAlignment="1">
      <alignment horizontal="center"/>
    </xf>
    <xf numFmtId="0" fontId="6" fillId="25" borderId="0" xfId="62" applyFont="1" applyFill="1" applyAlignment="1">
      <alignment horizontal="left"/>
    </xf>
    <xf numFmtId="0" fontId="52" fillId="25" borderId="0" xfId="62" applyFont="1" applyFill="1" applyAlignment="1">
      <alignment horizontal="left"/>
    </xf>
    <xf numFmtId="0" fontId="6" fillId="25" borderId="0" xfId="75" applyFont="1" applyFill="1"/>
    <xf numFmtId="165" fontId="54" fillId="25" borderId="19" xfId="62" applyNumberFormat="1" applyFont="1" applyFill="1" applyBorder="1" applyAlignment="1">
      <alignment horizontal="center"/>
    </xf>
    <xf numFmtId="0" fontId="53" fillId="25" borderId="19" xfId="62" applyFont="1" applyFill="1" applyBorder="1" applyAlignment="1">
      <alignment horizontal="left"/>
    </xf>
    <xf numFmtId="0" fontId="18" fillId="25" borderId="19" xfId="62" applyFont="1" applyFill="1" applyBorder="1"/>
    <xf numFmtId="0" fontId="6" fillId="25" borderId="14" xfId="62" applyFont="1" applyFill="1" applyBorder="1" applyAlignment="1">
      <alignment horizontal="center"/>
    </xf>
    <xf numFmtId="0" fontId="6" fillId="25" borderId="20" xfId="62" applyFont="1" applyFill="1" applyBorder="1" applyAlignment="1">
      <alignment horizontal="center"/>
    </xf>
    <xf numFmtId="0" fontId="18" fillId="25" borderId="0" xfId="0" applyFont="1" applyFill="1"/>
    <xf numFmtId="0" fontId="6" fillId="25" borderId="11" xfId="75" applyFont="1" applyFill="1" applyBorder="1" applyAlignment="1">
      <alignment horizontal="center" vertical="center"/>
    </xf>
    <xf numFmtId="49" fontId="6" fillId="25" borderId="11" xfId="75" applyNumberFormat="1" applyFont="1" applyFill="1" applyBorder="1" applyAlignment="1">
      <alignment horizontal="center" vertical="center" textRotation="90"/>
    </xf>
    <xf numFmtId="0" fontId="6" fillId="25" borderId="11" xfId="75" applyFont="1" applyFill="1" applyBorder="1" applyAlignment="1">
      <alignment horizontal="center" textRotation="90"/>
    </xf>
    <xf numFmtId="0" fontId="6" fillId="25" borderId="19" xfId="75" applyFont="1" applyFill="1" applyBorder="1" applyAlignment="1">
      <alignment horizontal="center" textRotation="90"/>
    </xf>
    <xf numFmtId="168" fontId="6" fillId="25" borderId="3" xfId="42" applyNumberFormat="1" applyFont="1" applyFill="1" applyBorder="1" applyAlignment="1">
      <alignment horizontal="center"/>
    </xf>
    <xf numFmtId="168" fontId="6" fillId="25" borderId="0" xfId="42" applyNumberFormat="1" applyFont="1" applyFill="1" applyAlignment="1">
      <alignment horizontal="center"/>
    </xf>
    <xf numFmtId="168" fontId="6" fillId="25" borderId="3" xfId="75" applyNumberFormat="1" applyFont="1" applyFill="1" applyBorder="1" applyAlignment="1">
      <alignment horizontal="center"/>
    </xf>
    <xf numFmtId="168" fontId="6" fillId="25" borderId="0" xfId="75" applyNumberFormat="1" applyFont="1" applyFill="1" applyAlignment="1">
      <alignment horizontal="center"/>
    </xf>
    <xf numFmtId="167" fontId="6" fillId="25" borderId="0" xfId="75" applyNumberFormat="1" applyFont="1" applyFill="1" applyAlignment="1">
      <alignment horizontal="center"/>
    </xf>
    <xf numFmtId="0" fontId="6" fillId="25" borderId="20" xfId="75" applyFont="1" applyFill="1" applyBorder="1" applyAlignment="1">
      <alignment horizontal="center" vertical="center" textRotation="90" wrapText="1"/>
    </xf>
    <xf numFmtId="0" fontId="6" fillId="25" borderId="21" xfId="75" applyFont="1" applyFill="1" applyBorder="1" applyAlignment="1">
      <alignment horizontal="center" vertical="center" textRotation="90" wrapText="1"/>
    </xf>
    <xf numFmtId="0" fontId="6" fillId="25" borderId="19" xfId="75" applyFont="1" applyFill="1" applyBorder="1" applyAlignment="1">
      <alignment horizontal="center" vertical="center" textRotation="90" wrapText="1"/>
    </xf>
    <xf numFmtId="0" fontId="6" fillId="25" borderId="3" xfId="75" applyFont="1" applyFill="1" applyBorder="1" applyAlignment="1">
      <alignment horizontal="center" vertical="center" textRotation="90" wrapText="1"/>
    </xf>
    <xf numFmtId="0" fontId="6" fillId="25" borderId="3" xfId="62" applyFont="1" applyFill="1" applyBorder="1" applyAlignment="1">
      <alignment horizontal="center"/>
    </xf>
    <xf numFmtId="49" fontId="6" fillId="25" borderId="3" xfId="62" applyNumberFormat="1" applyFont="1" applyFill="1" applyBorder="1" applyAlignment="1">
      <alignment horizontal="center"/>
    </xf>
    <xf numFmtId="0" fontId="6" fillId="25" borderId="22" xfId="62" applyFont="1" applyFill="1" applyBorder="1" applyAlignment="1">
      <alignment horizontal="center" vertical="center"/>
    </xf>
    <xf numFmtId="0" fontId="6" fillId="25" borderId="3" xfId="62" applyFont="1" applyFill="1" applyBorder="1" applyAlignment="1">
      <alignment horizontal="center" wrapText="1"/>
    </xf>
    <xf numFmtId="2" fontId="6" fillId="0" borderId="12" xfId="46" applyNumberFormat="1" applyFont="1" applyBorder="1" applyAlignment="1">
      <alignment horizontal="center"/>
    </xf>
    <xf numFmtId="165" fontId="6" fillId="0" borderId="12" xfId="46" applyNumberFormat="1" applyFont="1" applyBorder="1" applyAlignment="1">
      <alignment horizontal="center"/>
    </xf>
    <xf numFmtId="0" fontId="6" fillId="0" borderId="0" xfId="46" applyFont="1"/>
    <xf numFmtId="0" fontId="6" fillId="0" borderId="11" xfId="46" applyFont="1" applyBorder="1" applyAlignment="1">
      <alignment horizontal="center"/>
    </xf>
    <xf numFmtId="49" fontId="6" fillId="0" borderId="11" xfId="46" applyNumberFormat="1" applyFont="1" applyBorder="1" applyAlignment="1">
      <alignment horizontal="center"/>
    </xf>
    <xf numFmtId="0" fontId="6" fillId="0" borderId="11" xfId="46" applyFont="1" applyBorder="1" applyAlignment="1">
      <alignment horizontal="right"/>
    </xf>
    <xf numFmtId="2" fontId="6" fillId="0" borderId="11" xfId="46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23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56" fillId="0" borderId="12" xfId="0" applyNumberFormat="1" applyFont="1" applyBorder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6" fillId="0" borderId="0" xfId="0" applyFont="1"/>
    <xf numFmtId="0" fontId="6" fillId="0" borderId="11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right"/>
    </xf>
    <xf numFmtId="2" fontId="6" fillId="0" borderId="11" xfId="0" applyNumberFormat="1" applyFont="1" applyBorder="1" applyAlignment="1">
      <alignment horizontal="center"/>
    </xf>
    <xf numFmtId="167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25" xfId="0" applyFont="1" applyBorder="1"/>
    <xf numFmtId="0" fontId="6" fillId="0" borderId="11" xfId="0" applyFont="1" applyBorder="1"/>
    <xf numFmtId="0" fontId="6" fillId="0" borderId="23" xfId="75" applyFont="1" applyBorder="1" applyAlignment="1">
      <alignment horizontal="center"/>
    </xf>
    <xf numFmtId="0" fontId="6" fillId="0" borderId="13" xfId="75" applyFont="1" applyBorder="1" applyAlignment="1">
      <alignment horizontal="left"/>
    </xf>
    <xf numFmtId="0" fontId="6" fillId="0" borderId="0" xfId="75" applyFont="1" applyAlignment="1">
      <alignment horizontal="left"/>
    </xf>
    <xf numFmtId="0" fontId="6" fillId="0" borderId="13" xfId="75" applyFont="1" applyBorder="1" applyAlignment="1">
      <alignment horizontal="center"/>
    </xf>
    <xf numFmtId="2" fontId="6" fillId="0" borderId="0" xfId="75" applyNumberFormat="1" applyFont="1" applyAlignment="1">
      <alignment horizontal="center"/>
    </xf>
    <xf numFmtId="0" fontId="56" fillId="0" borderId="13" xfId="75" applyFont="1" applyBorder="1" applyAlignment="1">
      <alignment horizontal="center"/>
    </xf>
    <xf numFmtId="0" fontId="6" fillId="0" borderId="24" xfId="75" applyFont="1" applyBorder="1" applyAlignment="1">
      <alignment horizontal="center"/>
    </xf>
    <xf numFmtId="2" fontId="6" fillId="0" borderId="13" xfId="75" applyNumberFormat="1" applyFont="1" applyBorder="1" applyAlignment="1">
      <alignment horizontal="center"/>
    </xf>
    <xf numFmtId="165" fontId="6" fillId="0" borderId="23" xfId="75" applyNumberFormat="1" applyFont="1" applyBorder="1" applyAlignment="1">
      <alignment horizontal="center"/>
    </xf>
    <xf numFmtId="165" fontId="6" fillId="0" borderId="13" xfId="75" applyNumberFormat="1" applyFont="1" applyBorder="1" applyAlignment="1">
      <alignment horizontal="center"/>
    </xf>
    <xf numFmtId="2" fontId="6" fillId="0" borderId="23" xfId="75" applyNumberFormat="1" applyFont="1" applyBorder="1" applyAlignment="1">
      <alignment horizontal="center"/>
    </xf>
    <xf numFmtId="0" fontId="6" fillId="0" borderId="0" xfId="75" applyFont="1"/>
    <xf numFmtId="0" fontId="6" fillId="0" borderId="25" xfId="75" applyFont="1" applyBorder="1" applyAlignment="1">
      <alignment horizontal="center"/>
    </xf>
    <xf numFmtId="0" fontId="6" fillId="0" borderId="11" xfId="75" applyFont="1" applyBorder="1" applyAlignment="1">
      <alignment horizontal="left"/>
    </xf>
    <xf numFmtId="0" fontId="6" fillId="0" borderId="21" xfId="75" applyFont="1" applyBorder="1" applyAlignment="1">
      <alignment horizontal="left"/>
    </xf>
    <xf numFmtId="0" fontId="6" fillId="0" borderId="11" xfId="75" applyFont="1" applyBorder="1" applyAlignment="1">
      <alignment horizontal="center"/>
    </xf>
    <xf numFmtId="0" fontId="6" fillId="0" borderId="19" xfId="75" applyFont="1" applyBorder="1" applyAlignment="1">
      <alignment horizontal="center"/>
    </xf>
    <xf numFmtId="2" fontId="6" fillId="0" borderId="11" xfId="75" applyNumberFormat="1" applyFont="1" applyBorder="1" applyAlignment="1">
      <alignment horizontal="center"/>
    </xf>
    <xf numFmtId="167" fontId="6" fillId="0" borderId="11" xfId="75" applyNumberFormat="1" applyFont="1" applyBorder="1" applyAlignment="1">
      <alignment horizontal="center"/>
    </xf>
    <xf numFmtId="0" fontId="6" fillId="0" borderId="21" xfId="75" applyFont="1" applyBorder="1" applyAlignment="1">
      <alignment horizontal="center"/>
    </xf>
    <xf numFmtId="2" fontId="6" fillId="0" borderId="19" xfId="75" applyNumberFormat="1" applyFont="1" applyBorder="1" applyAlignment="1">
      <alignment horizontal="center"/>
    </xf>
    <xf numFmtId="165" fontId="6" fillId="0" borderId="11" xfId="75" applyNumberFormat="1" applyFont="1" applyBorder="1" applyAlignment="1">
      <alignment horizontal="center" wrapText="1"/>
    </xf>
    <xf numFmtId="165" fontId="6" fillId="0" borderId="19" xfId="75" applyNumberFormat="1" applyFont="1" applyBorder="1" applyAlignment="1">
      <alignment horizontal="center"/>
    </xf>
    <xf numFmtId="165" fontId="6" fillId="0" borderId="25" xfId="75" applyNumberFormat="1" applyFont="1" applyBorder="1" applyAlignment="1">
      <alignment horizontal="center"/>
    </xf>
    <xf numFmtId="167" fontId="6" fillId="0" borderId="11" xfId="75" applyNumberFormat="1" applyFont="1" applyBorder="1"/>
    <xf numFmtId="49" fontId="6" fillId="0" borderId="13" xfId="46" applyNumberFormat="1" applyFont="1" applyBorder="1" applyAlignment="1">
      <alignment horizontal="center"/>
    </xf>
    <xf numFmtId="0" fontId="6" fillId="0" borderId="0" xfId="46" applyFont="1" applyAlignment="1">
      <alignment horizontal="left"/>
    </xf>
    <xf numFmtId="0" fontId="6" fillId="0" borderId="13" xfId="46" applyFont="1" applyBorder="1" applyAlignment="1">
      <alignment horizontal="center"/>
    </xf>
    <xf numFmtId="165" fontId="6" fillId="0" borderId="26" xfId="46" applyNumberFormat="1" applyFont="1" applyBorder="1" applyAlignment="1">
      <alignment horizontal="center"/>
    </xf>
    <xf numFmtId="2" fontId="6" fillId="0" borderId="26" xfId="46" applyNumberFormat="1" applyFont="1" applyBorder="1" applyAlignment="1">
      <alignment horizontal="center"/>
    </xf>
    <xf numFmtId="2" fontId="6" fillId="0" borderId="13" xfId="46" applyNumberFormat="1" applyFont="1" applyBorder="1" applyAlignment="1">
      <alignment horizontal="center"/>
    </xf>
    <xf numFmtId="165" fontId="6" fillId="0" borderId="23" xfId="46" applyNumberFormat="1" applyFont="1" applyBorder="1" applyAlignment="1">
      <alignment horizontal="center"/>
    </xf>
    <xf numFmtId="0" fontId="6" fillId="0" borderId="21" xfId="46" applyFont="1" applyBorder="1" applyAlignment="1">
      <alignment horizontal="center"/>
    </xf>
    <xf numFmtId="0" fontId="6" fillId="0" borderId="19" xfId="75" applyFont="1" applyBorder="1" applyAlignment="1">
      <alignment horizontal="left"/>
    </xf>
    <xf numFmtId="165" fontId="56" fillId="0" borderId="13" xfId="46" applyNumberFormat="1" applyFont="1" applyBorder="1" applyAlignment="1">
      <alignment horizontal="center"/>
    </xf>
    <xf numFmtId="0" fontId="6" fillId="0" borderId="25" xfId="46" applyFont="1" applyBorder="1" applyAlignment="1">
      <alignment horizontal="center" wrapText="1"/>
    </xf>
    <xf numFmtId="0" fontId="6" fillId="0" borderId="25" xfId="46" applyFont="1" applyBorder="1"/>
    <xf numFmtId="0" fontId="6" fillId="0" borderId="11" xfId="46" applyFont="1" applyBorder="1"/>
    <xf numFmtId="0" fontId="6" fillId="0" borderId="23" xfId="79" applyFont="1" applyBorder="1" applyAlignment="1">
      <alignment horizontal="center"/>
    </xf>
    <xf numFmtId="0" fontId="6" fillId="0" borderId="24" xfId="79" applyFont="1" applyBorder="1" applyAlignment="1">
      <alignment horizontal="center"/>
    </xf>
    <xf numFmtId="165" fontId="6" fillId="0" borderId="0" xfId="79" applyNumberFormat="1" applyFont="1" applyAlignment="1">
      <alignment horizontal="center"/>
    </xf>
    <xf numFmtId="0" fontId="6" fillId="0" borderId="0" xfId="79" applyFont="1" applyAlignment="1">
      <alignment horizontal="center"/>
    </xf>
    <xf numFmtId="2" fontId="6" fillId="0" borderId="13" xfId="79" applyNumberFormat="1" applyFont="1" applyBorder="1" applyAlignment="1">
      <alignment horizontal="center"/>
    </xf>
    <xf numFmtId="165" fontId="6" fillId="0" borderId="24" xfId="79" applyNumberFormat="1" applyFont="1" applyBorder="1" applyAlignment="1">
      <alignment horizontal="center"/>
    </xf>
    <xf numFmtId="165" fontId="6" fillId="0" borderId="13" xfId="79" applyNumberFormat="1" applyFont="1" applyBorder="1" applyAlignment="1">
      <alignment horizontal="center"/>
    </xf>
    <xf numFmtId="2" fontId="6" fillId="0" borderId="23" xfId="79" applyNumberFormat="1" applyFont="1" applyBorder="1" applyAlignment="1">
      <alignment horizontal="center"/>
    </xf>
    <xf numFmtId="0" fontId="6" fillId="0" borderId="13" xfId="79" applyFont="1" applyBorder="1"/>
    <xf numFmtId="0" fontId="6" fillId="0" borderId="13" xfId="79" applyFont="1" applyBorder="1" applyAlignment="1">
      <alignment horizontal="center"/>
    </xf>
    <xf numFmtId="0" fontId="6" fillId="0" borderId="25" xfId="79" applyFont="1" applyBorder="1" applyAlignment="1">
      <alignment horizontal="center"/>
    </xf>
    <xf numFmtId="0" fontId="6" fillId="0" borderId="11" xfId="79" applyFont="1" applyBorder="1" applyAlignment="1">
      <alignment horizontal="right"/>
    </xf>
    <xf numFmtId="0" fontId="6" fillId="0" borderId="21" xfId="79" applyFont="1" applyBorder="1" applyAlignment="1">
      <alignment horizontal="center"/>
    </xf>
    <xf numFmtId="0" fontId="6" fillId="0" borderId="11" xfId="79" applyFont="1" applyBorder="1" applyAlignment="1">
      <alignment horizontal="center"/>
    </xf>
    <xf numFmtId="2" fontId="6" fillId="0" borderId="11" xfId="79" applyNumberFormat="1" applyFont="1" applyBorder="1" applyAlignment="1">
      <alignment horizontal="center"/>
    </xf>
    <xf numFmtId="0" fontId="6" fillId="0" borderId="11" xfId="79" applyFont="1" applyBorder="1"/>
    <xf numFmtId="49" fontId="6" fillId="0" borderId="13" xfId="79" applyNumberFormat="1" applyFont="1" applyBorder="1" applyAlignment="1">
      <alignment horizontal="center"/>
    </xf>
    <xf numFmtId="0" fontId="56" fillId="0" borderId="23" xfId="79" applyFont="1" applyBorder="1" applyAlignment="1">
      <alignment horizontal="center"/>
    </xf>
    <xf numFmtId="0" fontId="56" fillId="0" borderId="12" xfId="79" applyFont="1" applyBorder="1" applyAlignment="1">
      <alignment horizontal="center"/>
    </xf>
    <xf numFmtId="2" fontId="6" fillId="0" borderId="12" xfId="79" applyNumberFormat="1" applyFont="1" applyBorder="1" applyAlignment="1">
      <alignment horizontal="center"/>
    </xf>
    <xf numFmtId="167" fontId="6" fillId="0" borderId="13" xfId="79" applyNumberFormat="1" applyFont="1" applyBorder="1" applyAlignment="1">
      <alignment horizontal="center"/>
    </xf>
    <xf numFmtId="0" fontId="6" fillId="0" borderId="0" xfId="79" applyFont="1" applyAlignment="1">
      <alignment horizontal="center" wrapText="1"/>
    </xf>
    <xf numFmtId="49" fontId="6" fillId="0" borderId="11" xfId="79" applyNumberFormat="1" applyFont="1" applyBorder="1" applyAlignment="1">
      <alignment horizontal="right"/>
    </xf>
    <xf numFmtId="0" fontId="6" fillId="0" borderId="19" xfId="79" applyFont="1" applyBorder="1" applyAlignment="1">
      <alignment horizontal="center"/>
    </xf>
    <xf numFmtId="0" fontId="6" fillId="0" borderId="25" xfId="79" applyFont="1" applyBorder="1" applyAlignment="1">
      <alignment horizontal="right"/>
    </xf>
    <xf numFmtId="2" fontId="6" fillId="0" borderId="19" xfId="79" applyNumberFormat="1" applyFont="1" applyBorder="1" applyAlignment="1">
      <alignment horizontal="center"/>
    </xf>
    <xf numFmtId="0" fontId="6" fillId="0" borderId="19" xfId="79" applyFont="1" applyBorder="1" applyAlignment="1">
      <alignment horizontal="center" wrapText="1"/>
    </xf>
    <xf numFmtId="0" fontId="6" fillId="25" borderId="23" xfId="46" applyFont="1" applyFill="1" applyBorder="1" applyAlignment="1">
      <alignment horizontal="center"/>
    </xf>
    <xf numFmtId="49" fontId="6" fillId="25" borderId="13" xfId="46" applyNumberFormat="1" applyFont="1" applyFill="1" applyBorder="1" applyAlignment="1">
      <alignment horizontal="center"/>
    </xf>
    <xf numFmtId="0" fontId="6" fillId="25" borderId="13" xfId="46" applyFont="1" applyFill="1" applyBorder="1" applyAlignment="1">
      <alignment horizontal="center"/>
    </xf>
    <xf numFmtId="2" fontId="6" fillId="25" borderId="23" xfId="46" applyNumberFormat="1" applyFont="1" applyFill="1" applyBorder="1" applyAlignment="1">
      <alignment horizontal="center"/>
    </xf>
    <xf numFmtId="0" fontId="56" fillId="25" borderId="23" xfId="46" applyFont="1" applyFill="1" applyBorder="1" applyAlignment="1">
      <alignment horizontal="center"/>
    </xf>
    <xf numFmtId="0" fontId="56" fillId="25" borderId="13" xfId="46" applyFont="1" applyFill="1" applyBorder="1" applyAlignment="1">
      <alignment horizontal="center"/>
    </xf>
    <xf numFmtId="0" fontId="6" fillId="25" borderId="13" xfId="46" applyFont="1" applyFill="1" applyBorder="1" applyAlignment="1">
      <alignment horizontal="left"/>
    </xf>
    <xf numFmtId="0" fontId="6" fillId="25" borderId="0" xfId="46" applyFont="1" applyFill="1" applyAlignment="1">
      <alignment horizontal="left"/>
    </xf>
    <xf numFmtId="165" fontId="6" fillId="25" borderId="13" xfId="46" applyNumberFormat="1" applyFont="1" applyFill="1" applyBorder="1" applyAlignment="1">
      <alignment horizontal="center"/>
    </xf>
    <xf numFmtId="165" fontId="6" fillId="25" borderId="23" xfId="46" applyNumberFormat="1" applyFont="1" applyFill="1" applyBorder="1" applyAlignment="1">
      <alignment horizontal="center"/>
    </xf>
    <xf numFmtId="0" fontId="6" fillId="25" borderId="24" xfId="46" applyFont="1" applyFill="1" applyBorder="1" applyAlignment="1">
      <alignment horizontal="left" vertical="center"/>
    </xf>
    <xf numFmtId="2" fontId="6" fillId="25" borderId="13" xfId="46" applyNumberFormat="1" applyFont="1" applyFill="1" applyBorder="1" applyAlignment="1">
      <alignment horizontal="center"/>
    </xf>
    <xf numFmtId="2" fontId="6" fillId="25" borderId="24" xfId="46" applyNumberFormat="1" applyFont="1" applyFill="1" applyBorder="1" applyAlignment="1">
      <alignment horizontal="center"/>
    </xf>
    <xf numFmtId="0" fontId="6" fillId="25" borderId="24" xfId="46" applyFont="1" applyFill="1" applyBorder="1" applyAlignment="1">
      <alignment horizontal="center"/>
    </xf>
    <xf numFmtId="0" fontId="6" fillId="25" borderId="0" xfId="46" applyFont="1" applyFill="1" applyAlignment="1">
      <alignment horizontal="right"/>
    </xf>
    <xf numFmtId="165" fontId="6" fillId="25" borderId="0" xfId="46" applyNumberFormat="1" applyFont="1" applyFill="1" applyAlignment="1">
      <alignment horizontal="center"/>
    </xf>
    <xf numFmtId="165" fontId="6" fillId="25" borderId="13" xfId="46" applyNumberFormat="1" applyFont="1" applyFill="1" applyBorder="1"/>
    <xf numFmtId="165" fontId="6" fillId="25" borderId="23" xfId="46" applyNumberFormat="1" applyFont="1" applyFill="1" applyBorder="1"/>
    <xf numFmtId="2" fontId="6" fillId="25" borderId="0" xfId="46" applyNumberFormat="1" applyFont="1" applyFill="1" applyAlignment="1">
      <alignment horizontal="center"/>
    </xf>
    <xf numFmtId="0" fontId="6" fillId="25" borderId="24" xfId="46" applyFont="1" applyFill="1" applyBorder="1" applyAlignment="1">
      <alignment horizontal="right" vertical="center"/>
    </xf>
    <xf numFmtId="0" fontId="6" fillId="25" borderId="13" xfId="73" applyFont="1" applyFill="1" applyBorder="1" applyAlignment="1">
      <alignment horizontal="center"/>
    </xf>
    <xf numFmtId="0" fontId="6" fillId="25" borderId="0" xfId="46" applyFont="1" applyFill="1" applyAlignment="1">
      <alignment horizontal="center"/>
    </xf>
    <xf numFmtId="2" fontId="6" fillId="25" borderId="13" xfId="73" applyNumberFormat="1" applyFont="1" applyFill="1" applyBorder="1" applyAlignment="1">
      <alignment horizontal="center"/>
    </xf>
    <xf numFmtId="0" fontId="6" fillId="25" borderId="25" xfId="46" applyFont="1" applyFill="1" applyBorder="1" applyAlignment="1">
      <alignment horizontal="center"/>
    </xf>
    <xf numFmtId="49" fontId="6" fillId="25" borderId="11" xfId="46" applyNumberFormat="1" applyFont="1" applyFill="1" applyBorder="1" applyAlignment="1">
      <alignment horizontal="center"/>
    </xf>
    <xf numFmtId="0" fontId="6" fillId="25" borderId="21" xfId="46" applyFont="1" applyFill="1" applyBorder="1" applyAlignment="1">
      <alignment horizontal="right"/>
    </xf>
    <xf numFmtId="0" fontId="6" fillId="25" borderId="11" xfId="46" applyFont="1" applyFill="1" applyBorder="1" applyAlignment="1">
      <alignment horizontal="center"/>
    </xf>
    <xf numFmtId="165" fontId="6" fillId="25" borderId="11" xfId="46" applyNumberFormat="1" applyFont="1" applyFill="1" applyBorder="1" applyAlignment="1">
      <alignment horizontal="center"/>
    </xf>
    <xf numFmtId="0" fontId="6" fillId="25" borderId="19" xfId="46" applyFont="1" applyFill="1" applyBorder="1" applyAlignment="1">
      <alignment horizontal="center"/>
    </xf>
    <xf numFmtId="0" fontId="6" fillId="25" borderId="11" xfId="46" applyFont="1" applyFill="1" applyBorder="1" applyAlignment="1">
      <alignment horizontal="right"/>
    </xf>
    <xf numFmtId="0" fontId="6" fillId="25" borderId="21" xfId="46" applyFont="1" applyFill="1" applyBorder="1" applyAlignment="1">
      <alignment horizontal="center"/>
    </xf>
    <xf numFmtId="167" fontId="6" fillId="25" borderId="19" xfId="46" applyNumberFormat="1" applyFont="1" applyFill="1" applyBorder="1" applyAlignment="1">
      <alignment horizontal="center"/>
    </xf>
    <xf numFmtId="2" fontId="6" fillId="25" borderId="11" xfId="46" applyNumberFormat="1" applyFont="1" applyFill="1" applyBorder="1" applyAlignment="1">
      <alignment horizontal="center"/>
    </xf>
    <xf numFmtId="165" fontId="6" fillId="25" borderId="19" xfId="46" applyNumberFormat="1" applyFont="1" applyFill="1" applyBorder="1" applyAlignment="1">
      <alignment horizontal="center"/>
    </xf>
    <xf numFmtId="165" fontId="6" fillId="25" borderId="11" xfId="46" applyNumberFormat="1" applyFont="1" applyFill="1" applyBorder="1"/>
    <xf numFmtId="165" fontId="6" fillId="25" borderId="25" xfId="46" applyNumberFormat="1" applyFont="1" applyFill="1" applyBorder="1"/>
    <xf numFmtId="0" fontId="6" fillId="25" borderId="0" xfId="75" applyFont="1" applyFill="1" applyAlignment="1">
      <alignment horizontal="center"/>
    </xf>
    <xf numFmtId="49" fontId="6" fillId="25" borderId="0" xfId="75" applyNumberFormat="1" applyFont="1" applyFill="1" applyAlignment="1">
      <alignment horizontal="right"/>
    </xf>
    <xf numFmtId="0" fontId="6" fillId="25" borderId="0" xfId="62" applyFont="1" applyFill="1" applyAlignment="1">
      <alignment horizontal="center" vertical="center"/>
    </xf>
    <xf numFmtId="2" fontId="6" fillId="25" borderId="0" xfId="75" applyNumberFormat="1" applyFont="1" applyFill="1" applyAlignment="1">
      <alignment horizontal="center"/>
    </xf>
    <xf numFmtId="0" fontId="6" fillId="25" borderId="0" xfId="75" applyFont="1" applyFill="1" applyAlignment="1">
      <alignment horizontal="right"/>
    </xf>
    <xf numFmtId="165" fontId="6" fillId="25" borderId="0" xfId="75" applyNumberFormat="1" applyFont="1" applyFill="1" applyAlignment="1">
      <alignment horizontal="center"/>
    </xf>
    <xf numFmtId="2" fontId="6" fillId="25" borderId="0" xfId="75" applyNumberFormat="1" applyFont="1" applyFill="1"/>
    <xf numFmtId="2" fontId="6" fillId="25" borderId="0" xfId="46" applyNumberFormat="1" applyFont="1" applyFill="1"/>
    <xf numFmtId="0" fontId="6" fillId="25" borderId="0" xfId="46" applyFont="1" applyFill="1"/>
    <xf numFmtId="0" fontId="6" fillId="25" borderId="0" xfId="85" applyFont="1" applyFill="1" applyAlignment="1">
      <alignment horizontal="center"/>
    </xf>
    <xf numFmtId="49" fontId="6" fillId="25" borderId="0" xfId="46" applyNumberFormat="1" applyFont="1" applyFill="1" applyAlignment="1">
      <alignment horizontal="center"/>
    </xf>
    <xf numFmtId="2" fontId="6" fillId="25" borderId="0" xfId="85" applyNumberFormat="1" applyFont="1" applyFill="1" applyAlignment="1">
      <alignment horizontal="center"/>
    </xf>
    <xf numFmtId="0" fontId="6" fillId="25" borderId="0" xfId="85" applyFont="1" applyFill="1"/>
    <xf numFmtId="165" fontId="6" fillId="25" borderId="0" xfId="85" applyNumberFormat="1" applyFont="1" applyFill="1" applyAlignment="1">
      <alignment horizontal="center"/>
    </xf>
    <xf numFmtId="0" fontId="6" fillId="25" borderId="0" xfId="85" applyFont="1" applyFill="1" applyAlignment="1">
      <alignment horizontal="center" wrapText="1"/>
    </xf>
    <xf numFmtId="165" fontId="6" fillId="25" borderId="0" xfId="62" applyNumberFormat="1" applyFont="1" applyFill="1" applyAlignment="1">
      <alignment horizontal="center" wrapText="1"/>
    </xf>
    <xf numFmtId="165" fontId="6" fillId="25" borderId="0" xfId="62" applyNumberFormat="1" applyFont="1" applyFill="1" applyAlignment="1">
      <alignment horizontal="center"/>
    </xf>
    <xf numFmtId="2" fontId="57" fillId="25" borderId="0" xfId="62" applyNumberFormat="1" applyFont="1" applyFill="1" applyAlignment="1">
      <alignment horizontal="center"/>
    </xf>
    <xf numFmtId="2" fontId="6" fillId="25" borderId="0" xfId="85" applyNumberFormat="1" applyFont="1" applyFill="1"/>
    <xf numFmtId="2" fontId="6" fillId="25" borderId="0" xfId="60" applyNumberFormat="1" applyFont="1" applyFill="1"/>
    <xf numFmtId="0" fontId="6" fillId="25" borderId="0" xfId="60" applyFont="1" applyFill="1"/>
    <xf numFmtId="0" fontId="6" fillId="25" borderId="0" xfId="62" applyFont="1" applyFill="1" applyAlignment="1">
      <alignment horizontal="center"/>
    </xf>
    <xf numFmtId="2" fontId="6" fillId="25" borderId="0" xfId="62" applyNumberFormat="1" applyFont="1" applyFill="1"/>
    <xf numFmtId="0" fontId="6" fillId="25" borderId="0" xfId="62" applyFont="1" applyFill="1" applyAlignment="1">
      <alignment horizontal="center" wrapText="1"/>
    </xf>
    <xf numFmtId="0" fontId="57" fillId="25" borderId="0" xfId="62" applyFont="1" applyFill="1" applyAlignment="1">
      <alignment horizontal="center"/>
    </xf>
    <xf numFmtId="2" fontId="6" fillId="25" borderId="0" xfId="62" applyNumberFormat="1" applyFont="1" applyFill="1" applyAlignment="1">
      <alignment horizontal="center"/>
    </xf>
    <xf numFmtId="165" fontId="6" fillId="25" borderId="0" xfId="62" applyNumberFormat="1" applyFont="1" applyFill="1"/>
    <xf numFmtId="0" fontId="6" fillId="25" borderId="0" xfId="75" applyFont="1" applyFill="1" applyAlignment="1">
      <alignment horizontal="left" vertical="center"/>
    </xf>
    <xf numFmtId="0" fontId="6" fillId="25" borderId="0" xfId="75" applyFont="1" applyFill="1" applyAlignment="1">
      <alignment horizontal="center" vertical="center"/>
    </xf>
    <xf numFmtId="49" fontId="6" fillId="25" borderId="0" xfId="75" applyNumberFormat="1" applyFont="1" applyFill="1" applyAlignment="1">
      <alignment horizontal="center"/>
    </xf>
    <xf numFmtId="0" fontId="6" fillId="25" borderId="0" xfId="75" applyFont="1" applyFill="1" applyAlignment="1">
      <alignment horizontal="left"/>
    </xf>
    <xf numFmtId="0" fontId="6" fillId="25" borderId="0" xfId="73" applyFont="1" applyFill="1" applyAlignment="1">
      <alignment horizontal="left"/>
    </xf>
    <xf numFmtId="0" fontId="6" fillId="25" borderId="0" xfId="75" applyFont="1" applyFill="1" applyAlignment="1">
      <alignment horizontal="center" wrapText="1"/>
    </xf>
    <xf numFmtId="0" fontId="6" fillId="25" borderId="0" xfId="62" applyFont="1" applyFill="1" applyAlignment="1">
      <alignment horizontal="left" vertical="center"/>
    </xf>
    <xf numFmtId="0" fontId="6" fillId="25" borderId="0" xfId="62" applyFont="1" applyFill="1" applyAlignment="1">
      <alignment horizontal="right"/>
    </xf>
    <xf numFmtId="167" fontId="6" fillId="25" borderId="0" xfId="62" applyNumberFormat="1" applyFont="1" applyFill="1" applyAlignment="1">
      <alignment horizontal="center"/>
    </xf>
    <xf numFmtId="0" fontId="6" fillId="25" borderId="0" xfId="62" applyFont="1" applyFill="1" applyAlignment="1">
      <alignment vertical="center"/>
    </xf>
    <xf numFmtId="0" fontId="56" fillId="25" borderId="0" xfId="62" applyFont="1" applyFill="1" applyAlignment="1">
      <alignment horizontal="center"/>
    </xf>
    <xf numFmtId="0" fontId="6" fillId="25" borderId="0" xfId="62" applyFont="1" applyFill="1" applyAlignment="1">
      <alignment horizontal="right" vertical="center"/>
    </xf>
    <xf numFmtId="0" fontId="19" fillId="25" borderId="0" xfId="62" applyFont="1" applyFill="1" applyAlignment="1">
      <alignment horizontal="center" vertical="center"/>
    </xf>
    <xf numFmtId="0" fontId="6" fillId="25" borderId="23" xfId="0" applyFont="1" applyFill="1" applyBorder="1" applyAlignment="1">
      <alignment horizontal="center"/>
    </xf>
    <xf numFmtId="49" fontId="6" fillId="25" borderId="13" xfId="0" applyNumberFormat="1" applyFont="1" applyFill="1" applyBorder="1" applyAlignment="1">
      <alignment horizontal="center"/>
    </xf>
    <xf numFmtId="0" fontId="56" fillId="25" borderId="13" xfId="0" applyFont="1" applyFill="1" applyBorder="1" applyAlignment="1">
      <alignment horizontal="center"/>
    </xf>
    <xf numFmtId="0" fontId="6" fillId="25" borderId="13" xfId="0" applyFont="1" applyFill="1" applyBorder="1" applyAlignment="1">
      <alignment horizontal="center"/>
    </xf>
    <xf numFmtId="0" fontId="6" fillId="25" borderId="24" xfId="0" applyFont="1" applyFill="1" applyBorder="1" applyAlignment="1">
      <alignment horizontal="center"/>
    </xf>
    <xf numFmtId="0" fontId="6" fillId="25" borderId="0" xfId="0" applyFont="1" applyFill="1" applyAlignment="1">
      <alignment horizontal="center"/>
    </xf>
    <xf numFmtId="2" fontId="6" fillId="25" borderId="13" xfId="0" applyNumberFormat="1" applyFont="1" applyFill="1" applyBorder="1" applyAlignment="1">
      <alignment horizontal="center"/>
    </xf>
    <xf numFmtId="165" fontId="6" fillId="25" borderId="23" xfId="0" applyNumberFormat="1" applyFont="1" applyFill="1" applyBorder="1" applyAlignment="1">
      <alignment horizontal="center"/>
    </xf>
    <xf numFmtId="165" fontId="6" fillId="25" borderId="13" xfId="0" applyNumberFormat="1" applyFont="1" applyFill="1" applyBorder="1" applyAlignment="1">
      <alignment horizontal="center"/>
    </xf>
    <xf numFmtId="2" fontId="6" fillId="25" borderId="23" xfId="0" applyNumberFormat="1" applyFont="1" applyFill="1" applyBorder="1" applyAlignment="1">
      <alignment horizontal="center"/>
    </xf>
    <xf numFmtId="0" fontId="6" fillId="25" borderId="25" xfId="0" applyFont="1" applyFill="1" applyBorder="1" applyAlignment="1">
      <alignment horizontal="center"/>
    </xf>
    <xf numFmtId="0" fontId="6" fillId="25" borderId="11" xfId="0" applyFont="1" applyFill="1" applyBorder="1" applyAlignment="1">
      <alignment horizontal="center"/>
    </xf>
    <xf numFmtId="0" fontId="6" fillId="25" borderId="19" xfId="0" applyFont="1" applyFill="1" applyBorder="1" applyAlignment="1">
      <alignment horizontal="center"/>
    </xf>
    <xf numFmtId="2" fontId="6" fillId="25" borderId="11" xfId="0" applyNumberFormat="1" applyFont="1" applyFill="1" applyBorder="1" applyAlignment="1">
      <alignment horizontal="center"/>
    </xf>
    <xf numFmtId="0" fontId="6" fillId="25" borderId="21" xfId="0" applyFont="1" applyFill="1" applyBorder="1" applyAlignment="1">
      <alignment horizontal="center"/>
    </xf>
    <xf numFmtId="0" fontId="6" fillId="25" borderId="13" xfId="0" applyFont="1" applyFill="1" applyBorder="1"/>
    <xf numFmtId="2" fontId="6" fillId="25" borderId="0" xfId="0" applyNumberFormat="1" applyFont="1" applyFill="1" applyAlignment="1">
      <alignment horizontal="center"/>
    </xf>
    <xf numFmtId="0" fontId="6" fillId="25" borderId="12" xfId="0" applyFont="1" applyFill="1" applyBorder="1"/>
    <xf numFmtId="165" fontId="6" fillId="25" borderId="24" xfId="0" applyNumberFormat="1" applyFont="1" applyFill="1" applyBorder="1" applyAlignment="1">
      <alignment horizontal="center"/>
    </xf>
    <xf numFmtId="49" fontId="6" fillId="25" borderId="11" xfId="0" applyNumberFormat="1" applyFont="1" applyFill="1" applyBorder="1" applyAlignment="1">
      <alignment horizontal="center"/>
    </xf>
    <xf numFmtId="0" fontId="6" fillId="25" borderId="11" xfId="0" applyFont="1" applyFill="1" applyBorder="1"/>
    <xf numFmtId="167" fontId="6" fillId="25" borderId="13" xfId="0" applyNumberFormat="1" applyFont="1" applyFill="1" applyBorder="1" applyAlignment="1">
      <alignment horizontal="center"/>
    </xf>
    <xf numFmtId="0" fontId="6" fillId="25" borderId="0" xfId="0" applyFont="1" applyFill="1" applyAlignment="1">
      <alignment horizontal="left" vertical="center"/>
    </xf>
    <xf numFmtId="49" fontId="6" fillId="25" borderId="0" xfId="73" applyNumberFormat="1" applyFont="1" applyFill="1" applyAlignment="1">
      <alignment horizontal="center"/>
    </xf>
    <xf numFmtId="0" fontId="6" fillId="25" borderId="13" xfId="73" applyFont="1" applyFill="1" applyBorder="1" applyAlignment="1">
      <alignment horizontal="left"/>
    </xf>
    <xf numFmtId="167" fontId="6" fillId="25" borderId="23" xfId="73" applyNumberFormat="1" applyFont="1" applyFill="1" applyBorder="1" applyAlignment="1">
      <alignment horizontal="center"/>
    </xf>
    <xf numFmtId="0" fontId="56" fillId="25" borderId="23" xfId="73" applyFont="1" applyFill="1" applyBorder="1" applyAlignment="1">
      <alignment horizontal="center"/>
    </xf>
    <xf numFmtId="0" fontId="56" fillId="25" borderId="13" xfId="73" applyFont="1" applyFill="1" applyBorder="1" applyAlignment="1">
      <alignment horizontal="center"/>
    </xf>
    <xf numFmtId="0" fontId="6" fillId="25" borderId="23" xfId="73" applyFont="1" applyFill="1" applyBorder="1" applyAlignment="1">
      <alignment horizontal="left"/>
    </xf>
    <xf numFmtId="2" fontId="6" fillId="25" borderId="0" xfId="73" applyNumberFormat="1" applyFont="1" applyFill="1" applyAlignment="1">
      <alignment horizontal="center"/>
    </xf>
    <xf numFmtId="165" fontId="6" fillId="25" borderId="13" xfId="73" applyNumberFormat="1" applyFont="1" applyFill="1" applyBorder="1" applyAlignment="1">
      <alignment horizontal="center"/>
    </xf>
    <xf numFmtId="165" fontId="6" fillId="25" borderId="0" xfId="73" applyNumberFormat="1" applyFont="1" applyFill="1" applyAlignment="1">
      <alignment horizontal="center"/>
    </xf>
    <xf numFmtId="167" fontId="6" fillId="25" borderId="0" xfId="73" applyNumberFormat="1" applyFont="1" applyFill="1" applyAlignment="1">
      <alignment horizontal="center"/>
    </xf>
    <xf numFmtId="0" fontId="6" fillId="25" borderId="0" xfId="73" applyFont="1" applyFill="1"/>
    <xf numFmtId="165" fontId="6" fillId="25" borderId="23" xfId="73" applyNumberFormat="1" applyFont="1" applyFill="1" applyBorder="1" applyAlignment="1">
      <alignment horizontal="center"/>
    </xf>
    <xf numFmtId="2" fontId="6" fillId="25" borderId="24" xfId="73" applyNumberFormat="1" applyFont="1" applyFill="1" applyBorder="1" applyAlignment="1">
      <alignment horizontal="center"/>
    </xf>
    <xf numFmtId="0" fontId="6" fillId="25" borderId="24" xfId="73" applyFont="1" applyFill="1" applyBorder="1" applyAlignment="1">
      <alignment horizontal="center"/>
    </xf>
    <xf numFmtId="0" fontId="6" fillId="25" borderId="0" xfId="73" applyFont="1" applyFill="1" applyAlignment="1">
      <alignment horizontal="right"/>
    </xf>
    <xf numFmtId="165" fontId="6" fillId="25" borderId="13" xfId="73" applyNumberFormat="1" applyFont="1" applyFill="1" applyBorder="1"/>
    <xf numFmtId="2" fontId="6" fillId="25" borderId="0" xfId="73" applyNumberFormat="1" applyFont="1" applyFill="1"/>
    <xf numFmtId="0" fontId="6" fillId="25" borderId="13" xfId="73" applyFont="1" applyFill="1" applyBorder="1" applyAlignment="1">
      <alignment horizontal="right"/>
    </xf>
    <xf numFmtId="0" fontId="6" fillId="25" borderId="0" xfId="73" applyFont="1" applyFill="1" applyAlignment="1">
      <alignment horizontal="center"/>
    </xf>
    <xf numFmtId="2" fontId="6" fillId="25" borderId="23" xfId="73" applyNumberFormat="1" applyFont="1" applyFill="1" applyBorder="1" applyAlignment="1">
      <alignment horizontal="center"/>
    </xf>
    <xf numFmtId="0" fontId="6" fillId="25" borderId="25" xfId="73" applyFont="1" applyFill="1" applyBorder="1" applyAlignment="1">
      <alignment horizontal="center"/>
    </xf>
    <xf numFmtId="49" fontId="6" fillId="25" borderId="25" xfId="73" applyNumberFormat="1" applyFont="1" applyFill="1" applyBorder="1" applyAlignment="1">
      <alignment horizontal="center"/>
    </xf>
    <xf numFmtId="0" fontId="6" fillId="25" borderId="11" xfId="73" applyFont="1" applyFill="1" applyBorder="1" applyAlignment="1">
      <alignment horizontal="right"/>
    </xf>
    <xf numFmtId="0" fontId="6" fillId="25" borderId="11" xfId="73" applyFont="1" applyFill="1" applyBorder="1" applyAlignment="1">
      <alignment horizontal="center"/>
    </xf>
    <xf numFmtId="165" fontId="6" fillId="25" borderId="19" xfId="73" applyNumberFormat="1" applyFont="1" applyFill="1" applyBorder="1" applyAlignment="1">
      <alignment horizontal="center"/>
    </xf>
    <xf numFmtId="2" fontId="6" fillId="25" borderId="21" xfId="73" applyNumberFormat="1" applyFont="1" applyFill="1" applyBorder="1" applyAlignment="1">
      <alignment horizontal="center"/>
    </xf>
    <xf numFmtId="2" fontId="6" fillId="25" borderId="19" xfId="73" applyNumberFormat="1" applyFont="1" applyFill="1" applyBorder="1" applyAlignment="1">
      <alignment horizontal="center"/>
    </xf>
    <xf numFmtId="2" fontId="6" fillId="25" borderId="11" xfId="73" applyNumberFormat="1" applyFont="1" applyFill="1" applyBorder="1" applyAlignment="1">
      <alignment horizontal="center"/>
    </xf>
    <xf numFmtId="0" fontId="6" fillId="25" borderId="11" xfId="73" applyFont="1" applyFill="1" applyBorder="1" applyAlignment="1">
      <alignment horizontal="center" wrapText="1"/>
    </xf>
    <xf numFmtId="165" fontId="6" fillId="25" borderId="11" xfId="73" applyNumberFormat="1" applyFont="1" applyFill="1" applyBorder="1" applyAlignment="1">
      <alignment horizontal="center"/>
    </xf>
    <xf numFmtId="0" fontId="6" fillId="25" borderId="21" xfId="73" applyFont="1" applyFill="1" applyBorder="1" applyAlignment="1">
      <alignment horizontal="center"/>
    </xf>
    <xf numFmtId="0" fontId="6" fillId="25" borderId="11" xfId="73" applyFont="1" applyFill="1" applyBorder="1"/>
    <xf numFmtId="49" fontId="6" fillId="25" borderId="23" xfId="46" applyNumberFormat="1" applyFont="1" applyFill="1" applyBorder="1" applyAlignment="1">
      <alignment horizontal="center"/>
    </xf>
    <xf numFmtId="0" fontId="6" fillId="25" borderId="24" xfId="46" applyFont="1" applyFill="1" applyBorder="1" applyAlignment="1">
      <alignment horizontal="left"/>
    </xf>
    <xf numFmtId="165" fontId="6" fillId="25" borderId="0" xfId="46" applyNumberFormat="1" applyFont="1" applyFill="1" applyAlignment="1">
      <alignment horizontal="left"/>
    </xf>
    <xf numFmtId="167" fontId="6" fillId="25" borderId="0" xfId="0" applyNumberFormat="1" applyFont="1" applyFill="1" applyAlignment="1">
      <alignment horizontal="center"/>
    </xf>
    <xf numFmtId="0" fontId="56" fillId="25" borderId="23" xfId="0" applyFont="1" applyFill="1" applyBorder="1" applyAlignment="1">
      <alignment horizontal="center"/>
    </xf>
    <xf numFmtId="167" fontId="6" fillId="25" borderId="24" xfId="0" applyNumberFormat="1" applyFont="1" applyFill="1" applyBorder="1" applyAlignment="1">
      <alignment horizontal="center"/>
    </xf>
    <xf numFmtId="0" fontId="6" fillId="25" borderId="24" xfId="0" applyFont="1" applyFill="1" applyBorder="1" applyAlignment="1">
      <alignment horizontal="right"/>
    </xf>
    <xf numFmtId="2" fontId="12" fillId="25" borderId="0" xfId="0" applyNumberFormat="1" applyFont="1" applyFill="1" applyAlignment="1">
      <alignment horizontal="center"/>
    </xf>
    <xf numFmtId="0" fontId="6" fillId="25" borderId="21" xfId="0" applyFont="1" applyFill="1" applyBorder="1" applyAlignment="1">
      <alignment horizontal="right"/>
    </xf>
    <xf numFmtId="0" fontId="12" fillId="25" borderId="19" xfId="0" applyFont="1" applyFill="1" applyBorder="1" applyAlignment="1">
      <alignment horizontal="center"/>
    </xf>
    <xf numFmtId="0" fontId="6" fillId="25" borderId="19" xfId="0" applyFont="1" applyFill="1" applyBorder="1"/>
    <xf numFmtId="167" fontId="56" fillId="25" borderId="23" xfId="0" applyNumberFormat="1" applyFont="1" applyFill="1" applyBorder="1" applyAlignment="1">
      <alignment horizontal="center"/>
    </xf>
    <xf numFmtId="165" fontId="6" fillId="25" borderId="12" xfId="0" applyNumberFormat="1" applyFont="1" applyFill="1" applyBorder="1" applyAlignment="1">
      <alignment horizontal="center"/>
    </xf>
    <xf numFmtId="2" fontId="6" fillId="25" borderId="0" xfId="0" applyNumberFormat="1" applyFont="1" applyFill="1"/>
    <xf numFmtId="165" fontId="6" fillId="25" borderId="13" xfId="0" applyNumberFormat="1" applyFont="1" applyFill="1" applyBorder="1"/>
    <xf numFmtId="0" fontId="6" fillId="25" borderId="0" xfId="0" applyFont="1" applyFill="1" applyAlignment="1">
      <alignment horizontal="right" vertical="center"/>
    </xf>
    <xf numFmtId="0" fontId="6" fillId="25" borderId="12" xfId="0" applyFont="1" applyFill="1" applyBorder="1" applyAlignment="1">
      <alignment horizontal="center"/>
    </xf>
    <xf numFmtId="49" fontId="6" fillId="25" borderId="12" xfId="0" applyNumberFormat="1" applyFont="1" applyFill="1" applyBorder="1" applyAlignment="1">
      <alignment horizontal="center"/>
    </xf>
    <xf numFmtId="0" fontId="6" fillId="25" borderId="12" xfId="0" applyFont="1" applyFill="1" applyBorder="1" applyAlignment="1">
      <alignment horizontal="left" vertical="center"/>
    </xf>
    <xf numFmtId="167" fontId="6" fillId="25" borderId="12" xfId="0" applyNumberFormat="1" applyFont="1" applyFill="1" applyBorder="1" applyAlignment="1">
      <alignment horizontal="center"/>
    </xf>
    <xf numFmtId="0" fontId="56" fillId="25" borderId="12" xfId="0" applyFont="1" applyFill="1" applyBorder="1" applyAlignment="1">
      <alignment horizontal="center"/>
    </xf>
    <xf numFmtId="167" fontId="56" fillId="25" borderId="12" xfId="0" applyNumberFormat="1" applyFont="1" applyFill="1" applyBorder="1" applyAlignment="1">
      <alignment horizontal="center"/>
    </xf>
    <xf numFmtId="2" fontId="6" fillId="25" borderId="12" xfId="0" applyNumberFormat="1" applyFont="1" applyFill="1" applyBorder="1" applyAlignment="1">
      <alignment horizontal="center"/>
    </xf>
    <xf numFmtId="0" fontId="6" fillId="25" borderId="13" xfId="0" applyFont="1" applyFill="1" applyBorder="1" applyAlignment="1">
      <alignment horizontal="left" vertical="center"/>
    </xf>
    <xf numFmtId="2" fontId="6" fillId="25" borderId="13" xfId="0" applyNumberFormat="1" applyFont="1" applyFill="1" applyBorder="1"/>
    <xf numFmtId="0" fontId="6" fillId="25" borderId="13" xfId="0" applyFont="1" applyFill="1" applyBorder="1" applyAlignment="1">
      <alignment horizontal="right" vertical="center"/>
    </xf>
    <xf numFmtId="0" fontId="6" fillId="25" borderId="11" xfId="75" applyFont="1" applyFill="1" applyBorder="1" applyAlignment="1">
      <alignment horizontal="center"/>
    </xf>
    <xf numFmtId="49" fontId="6" fillId="25" borderId="11" xfId="75" applyNumberFormat="1" applyFont="1" applyFill="1" applyBorder="1" applyAlignment="1">
      <alignment horizontal="center"/>
    </xf>
    <xf numFmtId="0" fontId="6" fillId="25" borderId="11" xfId="0" applyFont="1" applyFill="1" applyBorder="1" applyAlignment="1">
      <alignment horizontal="right" vertical="center"/>
    </xf>
    <xf numFmtId="0" fontId="6" fillId="25" borderId="11" xfId="75" applyFont="1" applyFill="1" applyBorder="1" applyAlignment="1">
      <alignment horizontal="center" wrapText="1"/>
    </xf>
    <xf numFmtId="0" fontId="6" fillId="25" borderId="11" xfId="75" applyFont="1" applyFill="1" applyBorder="1"/>
    <xf numFmtId="2" fontId="6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/>
    <xf numFmtId="2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vertical="top" wrapText="1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7" fillId="0" borderId="0" xfId="0" applyFont="1"/>
    <xf numFmtId="0" fontId="61" fillId="0" borderId="0" xfId="0" applyFont="1"/>
    <xf numFmtId="0" fontId="7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2" fillId="0" borderId="0" xfId="0" applyFont="1"/>
    <xf numFmtId="2" fontId="12" fillId="0" borderId="18" xfId="0" applyNumberFormat="1" applyFont="1" applyBorder="1" applyAlignment="1">
      <alignment horizontal="right" wrapText="1"/>
    </xf>
    <xf numFmtId="0" fontId="12" fillId="0" borderId="0" xfId="0" applyFont="1"/>
    <xf numFmtId="2" fontId="12" fillId="0" borderId="0" xfId="0" applyNumberFormat="1" applyFont="1"/>
    <xf numFmtId="2" fontId="12" fillId="0" borderId="0" xfId="0" applyNumberFormat="1" applyFont="1" applyAlignment="1">
      <alignment horizontal="right" wrapText="1"/>
    </xf>
    <xf numFmtId="0" fontId="15" fillId="0" borderId="0" xfId="0" applyFont="1"/>
    <xf numFmtId="0" fontId="6" fillId="24" borderId="0" xfId="0" applyFont="1" applyFill="1" applyAlignment="1">
      <alignment horizontal="left"/>
    </xf>
    <xf numFmtId="0" fontId="16" fillId="24" borderId="0" xfId="0" applyFont="1" applyFill="1" applyAlignment="1">
      <alignment horizontal="center"/>
    </xf>
    <xf numFmtId="2" fontId="15" fillId="24" borderId="0" xfId="0" applyNumberFormat="1" applyFont="1" applyFill="1" applyAlignment="1">
      <alignment horizontal="center" vertical="center" wrapText="1"/>
    </xf>
    <xf numFmtId="0" fontId="15" fillId="24" borderId="0" xfId="0" applyFont="1" applyFill="1" applyAlignment="1">
      <alignment horizontal="center" vertical="center"/>
    </xf>
    <xf numFmtId="0" fontId="12" fillId="24" borderId="0" xfId="0" applyFont="1" applyFill="1" applyAlignment="1">
      <alignment horizontal="center"/>
    </xf>
    <xf numFmtId="0" fontId="6" fillId="24" borderId="0" xfId="0" applyFont="1" applyFill="1" applyAlignment="1">
      <alignment horizontal="left" wrapText="1"/>
    </xf>
    <xf numFmtId="0" fontId="6" fillId="24" borderId="0" xfId="0" applyFont="1" applyFill="1"/>
    <xf numFmtId="49" fontId="3" fillId="24" borderId="0" xfId="0" applyNumberFormat="1" applyFont="1" applyFill="1" applyAlignment="1">
      <alignment horizontal="left" vertical="center"/>
    </xf>
    <xf numFmtId="49" fontId="4" fillId="24" borderId="0" xfId="0" applyNumberFormat="1" applyFont="1" applyFill="1" applyAlignment="1">
      <alignment horizontal="left" vertical="center"/>
    </xf>
    <xf numFmtId="0" fontId="6" fillId="24" borderId="0" xfId="0" applyFont="1" applyFill="1" applyAlignment="1">
      <alignment horizontal="center"/>
    </xf>
    <xf numFmtId="2" fontId="6" fillId="24" borderId="0" xfId="0" applyNumberFormat="1" applyFont="1" applyFill="1" applyAlignment="1">
      <alignment horizontal="center"/>
    </xf>
    <xf numFmtId="0" fontId="6" fillId="0" borderId="12" xfId="79" applyFont="1" applyBorder="1" applyAlignment="1">
      <alignment horizontal="left" wrapText="1"/>
    </xf>
    <xf numFmtId="0" fontId="6" fillId="0" borderId="13" xfId="79" applyFont="1" applyBorder="1" applyAlignment="1">
      <alignment horizontal="left" wrapText="1"/>
    </xf>
    <xf numFmtId="0" fontId="6" fillId="25" borderId="12" xfId="0" applyFont="1" applyFill="1" applyBorder="1" applyAlignment="1">
      <alignment horizontal="left" wrapText="1"/>
    </xf>
    <xf numFmtId="0" fontId="6" fillId="25" borderId="13" xfId="0" applyFont="1" applyFill="1" applyBorder="1" applyAlignment="1">
      <alignment horizontal="left" wrapText="1"/>
    </xf>
    <xf numFmtId="0" fontId="52" fillId="25" borderId="0" xfId="62" applyFont="1" applyFill="1" applyAlignment="1">
      <alignment horizontal="center"/>
    </xf>
    <xf numFmtId="0" fontId="6" fillId="25" borderId="12" xfId="62" applyFont="1" applyFill="1" applyBorder="1" applyAlignment="1">
      <alignment horizontal="center" vertical="center" textRotation="90"/>
    </xf>
    <xf numFmtId="0" fontId="6" fillId="25" borderId="11" xfId="62" applyFont="1" applyFill="1" applyBorder="1" applyAlignment="1">
      <alignment horizontal="center" vertical="center" textRotation="90"/>
    </xf>
    <xf numFmtId="0" fontId="6" fillId="25" borderId="12" xfId="62" applyFont="1" applyFill="1" applyBorder="1" applyAlignment="1">
      <alignment horizontal="center" vertical="center" textRotation="90" wrapText="1"/>
    </xf>
    <xf numFmtId="0" fontId="6" fillId="25" borderId="11" xfId="62" applyFont="1" applyFill="1" applyBorder="1" applyAlignment="1">
      <alignment horizontal="center" vertical="center" textRotation="90" wrapText="1"/>
    </xf>
    <xf numFmtId="0" fontId="6" fillId="25" borderId="14" xfId="62" applyFont="1" applyFill="1" applyBorder="1" applyAlignment="1">
      <alignment horizontal="center"/>
    </xf>
    <xf numFmtId="0" fontId="6" fillId="25" borderId="22" xfId="62" applyFont="1" applyFill="1" applyBorder="1" applyAlignment="1">
      <alignment horizontal="center"/>
    </xf>
    <xf numFmtId="0" fontId="6" fillId="25" borderId="20" xfId="62" applyFont="1" applyFill="1" applyBorder="1" applyAlignment="1">
      <alignment horizontal="center"/>
    </xf>
    <xf numFmtId="0" fontId="15" fillId="25" borderId="0" xfId="0" applyFont="1" applyFill="1" applyAlignment="1">
      <alignment horizontal="left" wrapText="1"/>
    </xf>
    <xf numFmtId="0" fontId="18" fillId="25" borderId="0" xfId="0" applyFont="1" applyFill="1" applyAlignment="1">
      <alignment horizontal="left" wrapText="1"/>
    </xf>
    <xf numFmtId="0" fontId="15" fillId="25" borderId="0" xfId="62" applyFont="1" applyFill="1" applyAlignment="1">
      <alignment horizontal="center"/>
    </xf>
    <xf numFmtId="0" fontId="6" fillId="25" borderId="12" xfId="62" applyFont="1" applyFill="1" applyBorder="1" applyAlignment="1">
      <alignment horizontal="center" vertical="center"/>
    </xf>
    <xf numFmtId="0" fontId="6" fillId="25" borderId="13" xfId="62" applyFont="1" applyFill="1" applyBorder="1" applyAlignment="1">
      <alignment horizontal="center" vertical="center"/>
    </xf>
    <xf numFmtId="0" fontId="6" fillId="25" borderId="11" xfId="62" applyFont="1" applyFill="1" applyBorder="1" applyAlignment="1">
      <alignment horizontal="center" vertical="center"/>
    </xf>
    <xf numFmtId="49" fontId="6" fillId="25" borderId="12" xfId="62" applyNumberFormat="1" applyFont="1" applyFill="1" applyBorder="1" applyAlignment="1">
      <alignment horizontal="center" vertical="center" textRotation="90"/>
    </xf>
    <xf numFmtId="49" fontId="6" fillId="25" borderId="13" xfId="62" applyNumberFormat="1" applyFont="1" applyFill="1" applyBorder="1" applyAlignment="1">
      <alignment horizontal="center" vertical="center" textRotation="90"/>
    </xf>
    <xf numFmtId="49" fontId="6" fillId="25" borderId="11" xfId="62" applyNumberFormat="1" applyFont="1" applyFill="1" applyBorder="1" applyAlignment="1">
      <alignment horizontal="center" vertical="center" textRotation="90"/>
    </xf>
    <xf numFmtId="0" fontId="6" fillId="25" borderId="12" xfId="62" applyFont="1" applyFill="1" applyBorder="1" applyAlignment="1">
      <alignment horizontal="center" textRotation="90"/>
    </xf>
    <xf numFmtId="0" fontId="6" fillId="25" borderId="13" xfId="62" applyFont="1" applyFill="1" applyBorder="1" applyAlignment="1">
      <alignment horizontal="center" textRotation="90"/>
    </xf>
    <xf numFmtId="0" fontId="6" fillId="25" borderId="11" xfId="62" applyFont="1" applyFill="1" applyBorder="1" applyAlignment="1">
      <alignment horizontal="center" textRotation="90"/>
    </xf>
    <xf numFmtId="0" fontId="6" fillId="25" borderId="13" xfId="62" applyFont="1" applyFill="1" applyBorder="1" applyAlignment="1">
      <alignment horizontal="center" vertical="center" textRotation="90" wrapText="1"/>
    </xf>
    <xf numFmtId="0" fontId="53" fillId="25" borderId="19" xfId="6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24" borderId="3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6" fillId="24" borderId="14" xfId="0" applyFont="1" applyFill="1" applyBorder="1" applyAlignment="1">
      <alignment horizontal="center"/>
    </xf>
    <xf numFmtId="0" fontId="6" fillId="24" borderId="22" xfId="0" applyFont="1" applyFill="1" applyBorder="1" applyAlignment="1">
      <alignment horizontal="center"/>
    </xf>
    <xf numFmtId="0" fontId="6" fillId="24" borderId="20" xfId="0" applyFont="1" applyFill="1" applyBorder="1" applyAlignment="1">
      <alignment horizontal="center"/>
    </xf>
    <xf numFmtId="0" fontId="12" fillId="24" borderId="0" xfId="0" applyFont="1" applyFill="1" applyAlignment="1">
      <alignment horizontal="center" vertical="center"/>
    </xf>
  </cellXfs>
  <cellStyles count="10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B000000}"/>
    <cellStyle name="edRascen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" xfId="0" builtinId="0"/>
    <cellStyle name="Normal 10" xfId="39" xr:uid="{00000000-0005-0000-0000-000027000000}"/>
    <cellStyle name="Normal 12" xfId="40" xr:uid="{00000000-0005-0000-0000-000028000000}"/>
    <cellStyle name="Normal 2" xfId="41" xr:uid="{00000000-0005-0000-0000-000029000000}"/>
    <cellStyle name="Normal 2 2" xfId="42" xr:uid="{00000000-0005-0000-0000-00002A000000}"/>
    <cellStyle name="Normal 2 2 2" xfId="43" xr:uid="{00000000-0005-0000-0000-00002B000000}"/>
    <cellStyle name="Normal 2 2 2 2" xfId="44" xr:uid="{00000000-0005-0000-0000-00002C000000}"/>
    <cellStyle name="Normal 2 2 3" xfId="45" xr:uid="{00000000-0005-0000-0000-00002D000000}"/>
    <cellStyle name="Normal 2 3" xfId="46" xr:uid="{00000000-0005-0000-0000-00002E000000}"/>
    <cellStyle name="Normal 2 3 2" xfId="47" xr:uid="{00000000-0005-0000-0000-00002F000000}"/>
    <cellStyle name="Normal 2 3 3" xfId="48" xr:uid="{00000000-0005-0000-0000-000030000000}"/>
    <cellStyle name="Normal 2 4" xfId="49" xr:uid="{00000000-0005-0000-0000-000031000000}"/>
    <cellStyle name="Normal 2 4 2" xfId="50" xr:uid="{00000000-0005-0000-0000-000032000000}"/>
    <cellStyle name="Normal 2 4 3" xfId="51" xr:uid="{00000000-0005-0000-0000-000033000000}"/>
    <cellStyle name="Normal 2 5" xfId="52" xr:uid="{00000000-0005-0000-0000-000034000000}"/>
    <cellStyle name="Normal 3" xfId="53" xr:uid="{00000000-0005-0000-0000-000035000000}"/>
    <cellStyle name="Normal 3 2" xfId="54" xr:uid="{00000000-0005-0000-0000-000036000000}"/>
    <cellStyle name="Normal 3 4" xfId="55" xr:uid="{00000000-0005-0000-0000-000037000000}"/>
    <cellStyle name="Normal 4" xfId="56" xr:uid="{00000000-0005-0000-0000-000038000000}"/>
    <cellStyle name="Normal 5" xfId="57" xr:uid="{00000000-0005-0000-0000-000039000000}"/>
    <cellStyle name="Normal 5 2" xfId="58" xr:uid="{00000000-0005-0000-0000-00003A000000}"/>
    <cellStyle name="Normal 6" xfId="59" xr:uid="{00000000-0005-0000-0000-00003B000000}"/>
    <cellStyle name="Normal 6 2" xfId="60" xr:uid="{00000000-0005-0000-0000-00003C000000}"/>
    <cellStyle name="Normal 7" xfId="61" xr:uid="{00000000-0005-0000-0000-00003D000000}"/>
    <cellStyle name="Normal_Q. Gjumri. Sportqoleg (2013.12)" xfId="62" xr:uid="{00000000-0005-0000-0000-00003E000000}"/>
    <cellStyle name="Note" xfId="63" xr:uid="{00000000-0005-0000-0000-00003F000000}"/>
    <cellStyle name="Output" xfId="64" xr:uid="{00000000-0005-0000-0000-000040000000}"/>
    <cellStyle name="Title" xfId="65" xr:uid="{00000000-0005-0000-0000-000041000000}"/>
    <cellStyle name="Total" xfId="66" xr:uid="{00000000-0005-0000-0000-000042000000}"/>
    <cellStyle name="Warning Text" xfId="67" xr:uid="{00000000-0005-0000-0000-000043000000}"/>
    <cellStyle name="Обычный 10" xfId="68" xr:uid="{00000000-0005-0000-0000-000044000000}"/>
    <cellStyle name="Обычный 11" xfId="69" xr:uid="{00000000-0005-0000-0000-000045000000}"/>
    <cellStyle name="Обычный 12" xfId="70" xr:uid="{00000000-0005-0000-0000-000046000000}"/>
    <cellStyle name="Обычный 13" xfId="71" xr:uid="{00000000-0005-0000-0000-000047000000}"/>
    <cellStyle name="Обычный 14" xfId="72" xr:uid="{00000000-0005-0000-0000-000048000000}"/>
    <cellStyle name="Обычный 2" xfId="73" xr:uid="{00000000-0005-0000-0000-000049000000}"/>
    <cellStyle name="Обычный 2 2" xfId="74" xr:uid="{00000000-0005-0000-0000-00004A000000}"/>
    <cellStyle name="Обычный 2 2 2" xfId="75" xr:uid="{00000000-0005-0000-0000-00004B000000}"/>
    <cellStyle name="Обычный 2 2 2 2" xfId="76" xr:uid="{00000000-0005-0000-0000-00004C000000}"/>
    <cellStyle name="Обычный 2 2 3" xfId="77" xr:uid="{00000000-0005-0000-0000-00004D000000}"/>
    <cellStyle name="Обычный 2 2 4" xfId="78" xr:uid="{00000000-0005-0000-0000-00004E000000}"/>
    <cellStyle name="Обычный 2 3" xfId="79" xr:uid="{00000000-0005-0000-0000-00004F000000}"/>
    <cellStyle name="Обычный 2 4" xfId="80" xr:uid="{00000000-0005-0000-0000-000050000000}"/>
    <cellStyle name="Обычный 3" xfId="81" xr:uid="{00000000-0005-0000-0000-000051000000}"/>
    <cellStyle name="Обычный 3 2" xfId="82" xr:uid="{00000000-0005-0000-0000-000052000000}"/>
    <cellStyle name="Обычный 3 3" xfId="83" xr:uid="{00000000-0005-0000-0000-000053000000}"/>
    <cellStyle name="Обычный 3 4" xfId="84" xr:uid="{00000000-0005-0000-0000-000054000000}"/>
    <cellStyle name="Обычный 4" xfId="85" xr:uid="{00000000-0005-0000-0000-000055000000}"/>
    <cellStyle name="Обычный 4 2" xfId="86" xr:uid="{00000000-0005-0000-0000-000056000000}"/>
    <cellStyle name="Обычный 4 2 2" xfId="87" xr:uid="{00000000-0005-0000-0000-000057000000}"/>
    <cellStyle name="Обычный 4 2 2 2" xfId="88" xr:uid="{00000000-0005-0000-0000-000058000000}"/>
    <cellStyle name="Обычный 5" xfId="89" xr:uid="{00000000-0005-0000-0000-000059000000}"/>
    <cellStyle name="Обычный 5 2" xfId="90" xr:uid="{00000000-0005-0000-0000-00005A000000}"/>
    <cellStyle name="Обычный 6" xfId="91" xr:uid="{00000000-0005-0000-0000-00005B000000}"/>
    <cellStyle name="Обычный 7" xfId="92" xr:uid="{00000000-0005-0000-0000-00005C000000}"/>
    <cellStyle name="Обычный 8" xfId="93" xr:uid="{00000000-0005-0000-0000-00005D000000}"/>
    <cellStyle name="Обычный 9" xfId="94" xr:uid="{00000000-0005-0000-0000-00005E000000}"/>
    <cellStyle name="Процентный 2" xfId="95" xr:uid="{00000000-0005-0000-0000-00005F000000}"/>
    <cellStyle name="Процентный 3" xfId="96" xr:uid="{00000000-0005-0000-0000-000060000000}"/>
    <cellStyle name="Процентный 4" xfId="97" xr:uid="{00000000-0005-0000-0000-000061000000}"/>
    <cellStyle name="Стиль 1" xfId="98" xr:uid="{00000000-0005-0000-0000-000062000000}"/>
    <cellStyle name="Финансовый 2" xfId="99" xr:uid="{00000000-0005-0000-0000-000063000000}"/>
    <cellStyle name="Финансовый 2 2" xfId="100" xr:uid="{00000000-0005-0000-0000-000064000000}"/>
    <cellStyle name="Финансовый 3" xfId="101" xr:uid="{00000000-0005-0000-0000-000065000000}"/>
    <cellStyle name="Финансовый 4" xfId="102" xr:uid="{00000000-0005-0000-0000-00006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9;&#1087;&#1077;&#1088;&#1090;&#1079;&#1072;%202023/&#1053;&#1077;&#1088;&#1082;&#1080;&#1085;%20&#1043;&#1077;&#1090;&#1072;&#1096;&#1077;&#1085;/&#1350;,%20&#1331;&#1381;&#1407;&#1377;&#1399;&#1381;&#1398;%20&#1396;&#1377;&#1397;&#13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"/>
      <sheetName val="մայթ"/>
      <sheetName val="ջրահեռացում"/>
      <sheetName val="Ampop"/>
      <sheetName val="Havaq 1"/>
      <sheetName val="kazm"/>
    </sheetNames>
    <sheetDataSet>
      <sheetData sheetId="0"/>
      <sheetData sheetId="1">
        <row r="45">
          <cell r="P45">
            <v>14863.161173615046</v>
          </cell>
        </row>
        <row r="53">
          <cell r="P53">
            <v>18650.085713651701</v>
          </cell>
        </row>
        <row r="56">
          <cell r="P56">
            <v>2810.5400373437801</v>
          </cell>
        </row>
        <row r="103">
          <cell r="P103">
            <v>65157.713180468512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2:N34"/>
  <sheetViews>
    <sheetView zoomScale="115" zoomScaleNormal="115" zoomScaleSheetLayoutView="100" workbookViewId="0">
      <selection activeCell="A12" sqref="A12:J12"/>
    </sheetView>
  </sheetViews>
  <sheetFormatPr defaultRowHeight="12.75"/>
  <cols>
    <col min="1" max="5" width="8" style="23" customWidth="1"/>
    <col min="6" max="6" width="8.85546875" style="23" customWidth="1"/>
    <col min="7" max="7" width="7.28515625" style="23" customWidth="1"/>
    <col min="8" max="8" width="7.5703125" style="23" customWidth="1"/>
    <col min="9" max="9" width="5.7109375" style="23" customWidth="1"/>
    <col min="10" max="10" width="26.85546875" style="23" customWidth="1"/>
    <col min="11" max="16384" width="9.140625" style="15"/>
  </cols>
  <sheetData>
    <row r="2" spans="1:10" ht="18">
      <c r="A2" s="377" t="s">
        <v>32</v>
      </c>
      <c r="B2" s="377"/>
      <c r="C2" s="377"/>
      <c r="D2" s="377"/>
      <c r="E2" s="377"/>
      <c r="F2" s="377"/>
      <c r="G2" s="377"/>
      <c r="H2" s="377"/>
      <c r="I2" s="377"/>
      <c r="J2" s="377"/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55.5" customHeight="1">
      <c r="A4" s="378" t="str">
        <f>kazm!A2</f>
        <v>ՀՀ Գեղարքունիքի մարզի Վարդենիս  համայնքի Ակունք   բնակավայրի Սուրբ Մեսրոպ եկեղեցու բակի նարեկարգում</v>
      </c>
      <c r="B4" s="379"/>
      <c r="C4" s="379"/>
      <c r="D4" s="379"/>
      <c r="E4" s="379"/>
      <c r="F4" s="379"/>
      <c r="G4" s="379"/>
      <c r="H4" s="379"/>
      <c r="I4" s="379"/>
      <c r="J4" s="379"/>
    </row>
    <row r="5" spans="1:10">
      <c r="A5" s="380"/>
      <c r="B5" s="380"/>
      <c r="C5" s="380"/>
      <c r="D5" s="380"/>
      <c r="E5" s="380"/>
      <c r="F5" s="380"/>
      <c r="G5" s="380"/>
      <c r="H5" s="380"/>
      <c r="I5" s="380"/>
      <c r="J5" s="380"/>
    </row>
    <row r="6" spans="1:10" s="16" customFormat="1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s="16" customFormat="1" ht="36" customHeight="1">
      <c r="A7" s="381" t="str">
        <f>kazm!A2</f>
        <v>ՀՀ Գեղարքունիքի մարզի Վարդենիս  համայնքի Ակունք   բնակավայրի Սուրբ Մեսրոպ եկեղեցու բակի նարեկարգում</v>
      </c>
      <c r="B7" s="381"/>
      <c r="C7" s="381"/>
      <c r="D7" s="381"/>
      <c r="E7" s="381"/>
      <c r="F7" s="381"/>
      <c r="G7" s="381"/>
      <c r="H7" s="381"/>
      <c r="I7" s="381"/>
      <c r="J7" s="381"/>
    </row>
    <row r="8" spans="1:10" s="16" customFormat="1" ht="21" customHeight="1">
      <c r="A8" s="376" t="s">
        <v>55</v>
      </c>
      <c r="B8" s="376"/>
      <c r="C8" s="376"/>
      <c r="D8" s="376"/>
      <c r="E8" s="376"/>
      <c r="F8" s="376"/>
      <c r="G8" s="376"/>
      <c r="H8" s="376"/>
      <c r="I8" s="376"/>
      <c r="J8" s="376"/>
    </row>
    <row r="9" spans="1:10" s="16" customFormat="1" ht="21" customHeight="1">
      <c r="A9" s="376" t="s">
        <v>56</v>
      </c>
      <c r="B9" s="376"/>
      <c r="C9" s="376"/>
      <c r="D9" s="376"/>
      <c r="E9" s="376"/>
      <c r="F9" s="376"/>
      <c r="G9" s="376"/>
      <c r="H9" s="376"/>
      <c r="I9" s="376"/>
      <c r="J9" s="376"/>
    </row>
    <row r="10" spans="1:10" s="16" customFormat="1" ht="21" customHeight="1">
      <c r="A10" s="22" t="s">
        <v>54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21" customHeight="1">
      <c r="A11" s="382" t="s">
        <v>130</v>
      </c>
      <c r="B11" s="382"/>
      <c r="C11" s="382"/>
      <c r="D11" s="382"/>
      <c r="E11" s="382"/>
      <c r="F11" s="382"/>
      <c r="G11" s="382"/>
      <c r="H11" s="382"/>
      <c r="I11" s="382"/>
      <c r="J11" s="382"/>
    </row>
    <row r="12" spans="1:10" ht="21" customHeight="1">
      <c r="A12" s="376" t="s">
        <v>14</v>
      </c>
      <c r="B12" s="376"/>
      <c r="C12" s="376"/>
      <c r="D12" s="376"/>
      <c r="E12" s="376"/>
      <c r="F12" s="376"/>
      <c r="G12" s="376"/>
      <c r="H12" s="376"/>
      <c r="I12" s="376"/>
      <c r="J12" s="376"/>
    </row>
    <row r="13" spans="1:10" ht="21" customHeight="1">
      <c r="A13" s="376" t="s">
        <v>15</v>
      </c>
      <c r="B13" s="376"/>
      <c r="C13" s="376"/>
      <c r="D13" s="376"/>
      <c r="E13" s="376"/>
      <c r="F13" s="376"/>
      <c r="G13" s="376"/>
      <c r="H13" s="376"/>
      <c r="I13" s="376"/>
      <c r="J13" s="376"/>
    </row>
    <row r="14" spans="1:10" ht="21" customHeight="1">
      <c r="A14" s="382" t="s">
        <v>39</v>
      </c>
      <c r="B14" s="382"/>
      <c r="C14" s="382"/>
      <c r="D14" s="382"/>
      <c r="E14" s="382"/>
      <c r="F14" s="382"/>
      <c r="G14" s="382"/>
      <c r="H14" s="382"/>
      <c r="I14" s="382"/>
      <c r="J14" s="382"/>
    </row>
    <row r="15" spans="1:10" ht="21" customHeight="1">
      <c r="A15" s="382" t="s">
        <v>51</v>
      </c>
      <c r="B15" s="382"/>
      <c r="C15" s="382"/>
      <c r="D15" s="382"/>
      <c r="E15" s="382"/>
      <c r="F15" s="382"/>
      <c r="G15" s="382"/>
      <c r="H15" s="382"/>
      <c r="I15" s="382"/>
      <c r="J15" s="382"/>
    </row>
    <row r="16" spans="1:10" ht="21" customHeight="1">
      <c r="A16" s="382" t="s">
        <v>52</v>
      </c>
      <c r="B16" s="382"/>
      <c r="C16" s="382"/>
      <c r="D16" s="382"/>
      <c r="E16" s="382"/>
      <c r="F16" s="382"/>
      <c r="G16" s="382"/>
      <c r="H16" s="382"/>
      <c r="I16" s="382"/>
      <c r="J16" s="382"/>
    </row>
    <row r="17" spans="1:14" ht="21" customHeight="1">
      <c r="A17" s="382" t="s">
        <v>40</v>
      </c>
      <c r="B17" s="382"/>
      <c r="C17" s="382"/>
      <c r="D17" s="382"/>
      <c r="E17" s="382"/>
      <c r="F17" s="382"/>
      <c r="G17" s="382"/>
      <c r="H17" s="382"/>
      <c r="I17" s="382"/>
      <c r="J17" s="382"/>
      <c r="M17" s="383"/>
      <c r="N17" s="384"/>
    </row>
    <row r="18" spans="1:14" ht="21" customHeight="1">
      <c r="A18" s="382" t="s">
        <v>129</v>
      </c>
      <c r="B18" s="382"/>
      <c r="C18" s="382"/>
      <c r="D18" s="382"/>
      <c r="E18" s="382"/>
      <c r="F18" s="382"/>
      <c r="G18" s="382"/>
      <c r="H18" s="382"/>
      <c r="I18" s="382"/>
      <c r="J18" s="382"/>
      <c r="M18" s="383"/>
      <c r="N18" s="384"/>
    </row>
    <row r="19" spans="1:14" ht="21" customHeight="1">
      <c r="A19" s="382" t="s">
        <v>128</v>
      </c>
      <c r="B19" s="382"/>
      <c r="C19" s="382"/>
      <c r="D19" s="382"/>
      <c r="E19" s="382"/>
      <c r="F19" s="382"/>
      <c r="G19" s="382"/>
      <c r="H19" s="382"/>
      <c r="I19" s="382"/>
      <c r="J19" s="382"/>
    </row>
    <row r="20" spans="1:14" ht="21" customHeight="1">
      <c r="A20" s="382" t="s">
        <v>38</v>
      </c>
      <c r="B20" s="382"/>
      <c r="C20" s="382"/>
      <c r="D20" s="382"/>
      <c r="E20" s="382"/>
      <c r="F20" s="382"/>
      <c r="G20" s="382"/>
      <c r="H20" s="382"/>
      <c r="I20" s="382"/>
      <c r="J20" s="382"/>
    </row>
    <row r="21" spans="1:14" ht="21" customHeight="1">
      <c r="A21" s="382" t="s">
        <v>41</v>
      </c>
      <c r="B21" s="382"/>
      <c r="C21" s="382"/>
      <c r="D21" s="382"/>
      <c r="E21" s="382"/>
      <c r="F21" s="382"/>
      <c r="G21" s="382"/>
      <c r="H21" s="382"/>
      <c r="I21" s="382"/>
      <c r="J21" s="382"/>
    </row>
    <row r="22" spans="1:14" ht="21" customHeight="1">
      <c r="A22" s="382" t="s">
        <v>123</v>
      </c>
      <c r="B22" s="382"/>
      <c r="C22" s="382"/>
      <c r="D22" s="382"/>
      <c r="E22" s="382"/>
      <c r="F22" s="382"/>
      <c r="G22" s="382"/>
      <c r="H22" s="382"/>
      <c r="I22" s="382"/>
      <c r="J22" s="382"/>
    </row>
    <row r="23" spans="1:14" ht="21" customHeight="1">
      <c r="A23" s="382" t="s">
        <v>37</v>
      </c>
      <c r="B23" s="382"/>
      <c r="C23" s="382"/>
      <c r="D23" s="382"/>
      <c r="E23" s="382"/>
      <c r="F23" s="382"/>
      <c r="G23" s="382"/>
      <c r="H23" s="382"/>
      <c r="I23" s="382"/>
      <c r="J23" s="382"/>
    </row>
    <row r="24" spans="1:14" ht="21" customHeight="1">
      <c r="A24" s="382" t="s">
        <v>124</v>
      </c>
      <c r="B24" s="382"/>
      <c r="C24" s="382"/>
      <c r="D24" s="382"/>
      <c r="E24" s="382"/>
      <c r="F24" s="382"/>
      <c r="G24" s="382"/>
      <c r="H24" s="382"/>
      <c r="I24" s="382"/>
      <c r="J24" s="382"/>
    </row>
    <row r="25" spans="1:14" ht="21" customHeight="1">
      <c r="A25" s="376" t="s">
        <v>36</v>
      </c>
      <c r="B25" s="376"/>
      <c r="C25" s="376"/>
      <c r="D25" s="376"/>
      <c r="E25" s="376"/>
      <c r="F25" s="376"/>
      <c r="G25" s="376"/>
      <c r="H25" s="376"/>
      <c r="I25" s="376"/>
      <c r="J25" s="376"/>
    </row>
    <row r="26" spans="1:14" ht="21" customHeight="1">
      <c r="A26" s="382" t="s">
        <v>131</v>
      </c>
      <c r="B26" s="382"/>
      <c r="C26" s="382"/>
      <c r="D26" s="382"/>
      <c r="E26" s="382"/>
      <c r="F26" s="382"/>
      <c r="G26" s="382"/>
      <c r="H26" s="382"/>
      <c r="I26" s="382"/>
      <c r="J26" s="382"/>
    </row>
    <row r="27" spans="1:14" ht="21" customHeight="1">
      <c r="A27" s="382" t="s">
        <v>132</v>
      </c>
      <c r="B27" s="382"/>
      <c r="C27" s="382"/>
      <c r="D27" s="382"/>
      <c r="E27" s="382"/>
      <c r="F27" s="382"/>
      <c r="G27" s="382"/>
      <c r="H27" s="382"/>
      <c r="I27" s="382"/>
      <c r="J27" s="382"/>
    </row>
    <row r="28" spans="1:14" ht="21" customHeight="1">
      <c r="A28" s="382" t="s">
        <v>50</v>
      </c>
      <c r="B28" s="382"/>
      <c r="C28" s="382"/>
      <c r="D28" s="382"/>
      <c r="E28" s="382"/>
      <c r="F28" s="382"/>
      <c r="G28" s="382"/>
      <c r="H28" s="382"/>
      <c r="I28" s="382"/>
      <c r="J28" s="382"/>
    </row>
    <row r="29" spans="1:14" ht="21" customHeight="1">
      <c r="A29" s="382" t="s">
        <v>33</v>
      </c>
      <c r="B29" s="382"/>
      <c r="C29" s="382"/>
      <c r="D29" s="382"/>
      <c r="E29" s="382"/>
      <c r="F29" s="382"/>
      <c r="G29" s="382"/>
      <c r="H29" s="382"/>
      <c r="I29" s="382"/>
      <c r="J29" s="382"/>
    </row>
    <row r="30" spans="1:14" ht="21" customHeight="1">
      <c r="A30" s="382" t="s">
        <v>34</v>
      </c>
      <c r="B30" s="382"/>
      <c r="C30" s="382"/>
      <c r="D30" s="382"/>
      <c r="E30" s="382"/>
      <c r="F30" s="382"/>
      <c r="G30" s="382"/>
      <c r="H30" s="382"/>
      <c r="I30" s="382"/>
      <c r="J30" s="382"/>
    </row>
    <row r="31" spans="1:14" ht="21" customHeight="1">
      <c r="A31" s="23" t="s">
        <v>35</v>
      </c>
      <c r="G31" s="386">
        <f>Ampop!G7</f>
        <v>5564.7272625408668</v>
      </c>
      <c r="H31" s="386"/>
      <c r="I31" s="23" t="s">
        <v>2</v>
      </c>
    </row>
    <row r="32" spans="1:14" ht="21" customHeight="1"/>
    <row r="33" spans="2:9" ht="18.75" customHeight="1"/>
    <row r="34" spans="2:9" ht="18.75" customHeight="1">
      <c r="B34" s="385" t="s">
        <v>103</v>
      </c>
      <c r="C34" s="385"/>
      <c r="D34" s="385"/>
      <c r="E34" s="385"/>
      <c r="F34" s="385"/>
      <c r="G34" s="385"/>
      <c r="H34" s="385"/>
      <c r="I34" s="385"/>
    </row>
  </sheetData>
  <mergeCells count="30">
    <mergeCell ref="A19:J19"/>
    <mergeCell ref="A24:J24"/>
    <mergeCell ref="A21:J21"/>
    <mergeCell ref="A22:J22"/>
    <mergeCell ref="A23:J23"/>
    <mergeCell ref="A20:J20"/>
    <mergeCell ref="B34:I34"/>
    <mergeCell ref="A25:J25"/>
    <mergeCell ref="A26:J26"/>
    <mergeCell ref="A27:J27"/>
    <mergeCell ref="A28:J28"/>
    <mergeCell ref="G31:H31"/>
    <mergeCell ref="A29:J29"/>
    <mergeCell ref="A30:J30"/>
    <mergeCell ref="A11:J11"/>
    <mergeCell ref="A12:J12"/>
    <mergeCell ref="M17:N17"/>
    <mergeCell ref="M18:N18"/>
    <mergeCell ref="A15:J15"/>
    <mergeCell ref="A16:J16"/>
    <mergeCell ref="A13:J13"/>
    <mergeCell ref="A14:J14"/>
    <mergeCell ref="A18:J18"/>
    <mergeCell ref="A17:J17"/>
    <mergeCell ref="A9:J9"/>
    <mergeCell ref="A2:J2"/>
    <mergeCell ref="A4:J4"/>
    <mergeCell ref="A5:J5"/>
    <mergeCell ref="A7:J7"/>
    <mergeCell ref="A8:J8"/>
  </mergeCells>
  <phoneticPr fontId="0" type="noConversion"/>
  <pageMargins left="0.55208333333333337" right="1.0416666666666666E-2" top="1" bottom="1" header="0.5" footer="0.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R353"/>
  <sheetViews>
    <sheetView showGridLines="0" tabSelected="1" showWhiteSpace="0" view="pageBreakPreview" topLeftCell="A18" zoomScaleNormal="140" zoomScaleSheetLayoutView="100" zoomScalePageLayoutView="80" workbookViewId="0">
      <selection activeCell="E49" sqref="E49"/>
    </sheetView>
  </sheetViews>
  <sheetFormatPr defaultRowHeight="12.75"/>
  <cols>
    <col min="1" max="1" width="4.140625" style="73" customWidth="1"/>
    <col min="2" max="2" width="7.42578125" style="76" customWidth="1"/>
    <col min="3" max="3" width="46.7109375" style="77" customWidth="1"/>
    <col min="4" max="4" width="6.85546875" style="73" customWidth="1"/>
    <col min="5" max="5" width="7.42578125" style="73" customWidth="1"/>
    <col min="6" max="6" width="7.5703125" style="73" customWidth="1"/>
    <col min="7" max="7" width="7.85546875" style="73" customWidth="1"/>
    <col min="8" max="8" width="6" style="73" customWidth="1"/>
    <col min="9" max="10" width="7" style="73" customWidth="1"/>
    <col min="11" max="11" width="8.42578125" style="73" customWidth="1"/>
    <col min="12" max="12" width="7.5703125" style="73" customWidth="1"/>
    <col min="13" max="13" width="10.140625" style="73" customWidth="1"/>
    <col min="14" max="14" width="11.7109375" style="73" customWidth="1"/>
    <col min="15" max="15" width="8.28515625" style="73" customWidth="1"/>
    <col min="16" max="16" width="9.140625" style="73" customWidth="1"/>
    <col min="17" max="17" width="10.28515625" style="73" bestFit="1" customWidth="1"/>
    <col min="18" max="18" width="12.42578125" style="73" customWidth="1"/>
    <col min="19" max="19" width="9.140625" style="73"/>
    <col min="20" max="20" width="9.28515625" style="73" bestFit="1" customWidth="1"/>
    <col min="21" max="16384" width="9.140625" style="73"/>
  </cols>
  <sheetData>
    <row r="1" spans="1:18" s="71" customFormat="1" ht="36" customHeight="1">
      <c r="A1" s="399" t="str">
        <f>kazm!A2</f>
        <v>ՀՀ Գեղարքունիքի մարզի Վարդենիս  համայնքի Ակունք   բնակավայրի Սուրբ Մեսրոպ եկեղեցու բակի նարեկարգում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</row>
    <row r="2" spans="1:18" s="71" customFormat="1" ht="15" customHeight="1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</row>
    <row r="3" spans="1:18" ht="13.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8" s="75" customFormat="1" ht="13.5" customHeight="1">
      <c r="A4" s="401" t="s">
        <v>116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</row>
    <row r="5" spans="1:18" ht="13.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8" ht="13.5" customHeight="1">
      <c r="D6" s="391"/>
      <c r="E6" s="391"/>
      <c r="F6" s="391"/>
      <c r="G6" s="391"/>
      <c r="H6" s="391"/>
      <c r="I6" s="391"/>
      <c r="J6" s="391"/>
      <c r="K6" s="391"/>
    </row>
    <row r="7" spans="1:18" ht="13.5" customHeight="1">
      <c r="D7" s="78"/>
    </row>
    <row r="8" spans="1:18" ht="13.5" customHeight="1">
      <c r="B8" s="79" t="s">
        <v>133</v>
      </c>
      <c r="D8" s="75"/>
      <c r="E8" s="78"/>
      <c r="I8" s="412" t="s">
        <v>104</v>
      </c>
      <c r="J8" s="412"/>
      <c r="K8" s="412"/>
      <c r="L8" s="412"/>
      <c r="M8" s="412"/>
      <c r="N8" s="80">
        <f>P56</f>
        <v>4072.4647840234647</v>
      </c>
      <c r="O8" s="81" t="s">
        <v>62</v>
      </c>
      <c r="P8" s="82"/>
    </row>
    <row r="9" spans="1:18" ht="12.75" customHeight="1">
      <c r="A9" s="402" t="s">
        <v>63</v>
      </c>
      <c r="B9" s="405" t="s">
        <v>64</v>
      </c>
      <c r="C9" s="402" t="s">
        <v>65</v>
      </c>
      <c r="D9" s="408" t="s">
        <v>66</v>
      </c>
      <c r="E9" s="408" t="s">
        <v>67</v>
      </c>
      <c r="F9" s="396" t="s">
        <v>58</v>
      </c>
      <c r="G9" s="397"/>
      <c r="H9" s="397"/>
      <c r="I9" s="397"/>
      <c r="J9" s="397"/>
      <c r="K9" s="397"/>
      <c r="L9" s="398"/>
      <c r="M9" s="396" t="s">
        <v>68</v>
      </c>
      <c r="N9" s="397"/>
      <c r="O9" s="397"/>
      <c r="P9" s="398"/>
    </row>
    <row r="10" spans="1:18" ht="15.75" customHeight="1">
      <c r="A10" s="403"/>
      <c r="B10" s="406"/>
      <c r="C10" s="403"/>
      <c r="D10" s="409"/>
      <c r="E10" s="409"/>
      <c r="F10" s="394" t="s">
        <v>69</v>
      </c>
      <c r="G10" s="394" t="s">
        <v>70</v>
      </c>
      <c r="H10" s="396" t="s">
        <v>12</v>
      </c>
      <c r="I10" s="397"/>
      <c r="J10" s="397"/>
      <c r="K10" s="398"/>
      <c r="L10" s="394" t="s">
        <v>78</v>
      </c>
      <c r="M10" s="396"/>
      <c r="N10" s="397"/>
      <c r="O10" s="397"/>
      <c r="P10" s="398"/>
      <c r="R10" s="85"/>
    </row>
    <row r="11" spans="1:18" ht="12.75" customHeight="1">
      <c r="A11" s="403"/>
      <c r="B11" s="406"/>
      <c r="C11" s="403"/>
      <c r="D11" s="409"/>
      <c r="E11" s="409"/>
      <c r="F11" s="411"/>
      <c r="G11" s="411"/>
      <c r="H11" s="392" t="s">
        <v>66</v>
      </c>
      <c r="I11" s="394" t="s">
        <v>71</v>
      </c>
      <c r="J11" s="394" t="s">
        <v>72</v>
      </c>
      <c r="K11" s="394" t="s">
        <v>73</v>
      </c>
      <c r="L11" s="411"/>
      <c r="M11" s="394" t="s">
        <v>74</v>
      </c>
      <c r="N11" s="394" t="s">
        <v>75</v>
      </c>
      <c r="O11" s="394" t="s">
        <v>76</v>
      </c>
      <c r="P11" s="394" t="s">
        <v>77</v>
      </c>
    </row>
    <row r="12" spans="1:18" ht="86.25" customHeight="1">
      <c r="A12" s="404"/>
      <c r="B12" s="407"/>
      <c r="C12" s="404"/>
      <c r="D12" s="410"/>
      <c r="E12" s="410"/>
      <c r="F12" s="395"/>
      <c r="G12" s="395"/>
      <c r="H12" s="393"/>
      <c r="I12" s="395"/>
      <c r="J12" s="395"/>
      <c r="K12" s="395"/>
      <c r="L12" s="395"/>
      <c r="M12" s="395"/>
      <c r="N12" s="395"/>
      <c r="O12" s="395"/>
      <c r="P12" s="395"/>
    </row>
    <row r="13" spans="1:18" s="79" customFormat="1">
      <c r="A13" s="86"/>
      <c r="B13" s="87"/>
      <c r="C13" s="86"/>
      <c r="D13" s="88"/>
      <c r="E13" s="89"/>
      <c r="F13" s="90">
        <v>2.3256000000000001</v>
      </c>
      <c r="G13" s="91">
        <v>2.97255</v>
      </c>
      <c r="H13" s="92"/>
      <c r="I13" s="93"/>
      <c r="J13" s="92"/>
      <c r="K13" s="94">
        <v>1.16717</v>
      </c>
      <c r="L13" s="92"/>
      <c r="M13" s="95"/>
      <c r="N13" s="96"/>
      <c r="O13" s="97"/>
      <c r="P13" s="98"/>
    </row>
    <row r="14" spans="1:18" ht="14.1" customHeight="1">
      <c r="A14" s="99">
        <v>1</v>
      </c>
      <c r="B14" s="100">
        <v>2</v>
      </c>
      <c r="C14" s="101">
        <v>3</v>
      </c>
      <c r="D14" s="99">
        <v>4</v>
      </c>
      <c r="E14" s="84">
        <v>5</v>
      </c>
      <c r="F14" s="84">
        <v>6</v>
      </c>
      <c r="G14" s="99">
        <v>7</v>
      </c>
      <c r="H14" s="99">
        <v>8</v>
      </c>
      <c r="I14" s="99">
        <v>9</v>
      </c>
      <c r="J14" s="99">
        <v>10</v>
      </c>
      <c r="K14" s="83">
        <v>11</v>
      </c>
      <c r="L14" s="83">
        <v>12</v>
      </c>
      <c r="M14" s="102">
        <v>13</v>
      </c>
      <c r="N14" s="99">
        <v>14</v>
      </c>
      <c r="O14" s="83">
        <v>15</v>
      </c>
      <c r="P14" s="99">
        <v>16</v>
      </c>
    </row>
    <row r="15" spans="1:18" s="105" customFormat="1" ht="13.5" customHeight="1">
      <c r="A15" s="158">
        <v>1</v>
      </c>
      <c r="B15" s="156" t="s">
        <v>152</v>
      </c>
      <c r="C15" s="157" t="s">
        <v>162</v>
      </c>
      <c r="D15" s="158" t="s">
        <v>163</v>
      </c>
      <c r="E15" s="161">
        <v>0.6</v>
      </c>
      <c r="F15" s="165">
        <v>80</v>
      </c>
      <c r="G15" s="158"/>
      <c r="H15" s="158"/>
      <c r="I15" s="158"/>
      <c r="J15" s="161"/>
      <c r="K15" s="162"/>
      <c r="L15" s="103">
        <f>F16+G16+K16</f>
        <v>186.048</v>
      </c>
      <c r="M15" s="159">
        <f>E15*F16</f>
        <v>111.6288</v>
      </c>
      <c r="N15" s="104">
        <f>E15*G16</f>
        <v>0</v>
      </c>
      <c r="O15" s="160">
        <f>E15*K16</f>
        <v>0</v>
      </c>
      <c r="P15" s="103">
        <f>SUM(M15:O15)</f>
        <v>111.6288</v>
      </c>
    </row>
    <row r="16" spans="1:18" s="105" customFormat="1" ht="13.5" customHeight="1">
      <c r="A16" s="106"/>
      <c r="B16" s="107" t="s">
        <v>153</v>
      </c>
      <c r="C16" s="164" t="s">
        <v>151</v>
      </c>
      <c r="D16" s="106"/>
      <c r="E16" s="108"/>
      <c r="F16" s="109">
        <f>F15*F$13</f>
        <v>186.048</v>
      </c>
      <c r="G16" s="109"/>
      <c r="H16" s="106"/>
      <c r="I16" s="106"/>
      <c r="J16" s="109"/>
      <c r="K16" s="166"/>
      <c r="L16" s="106"/>
      <c r="M16" s="163"/>
      <c r="N16" s="106"/>
      <c r="O16" s="167"/>
      <c r="P16" s="168"/>
    </row>
    <row r="17" spans="1:17" s="121" customFormat="1" ht="13.5" customHeight="1">
      <c r="A17" s="110">
        <v>2</v>
      </c>
      <c r="B17" s="111" t="s">
        <v>149</v>
      </c>
      <c r="C17" s="112" t="s">
        <v>150</v>
      </c>
      <c r="D17" s="113" t="s">
        <v>57</v>
      </c>
      <c r="E17" s="114">
        <f>E15*100*1.95</f>
        <v>117</v>
      </c>
      <c r="F17" s="115">
        <v>0.15</v>
      </c>
      <c r="G17" s="110"/>
      <c r="H17" s="110"/>
      <c r="I17" s="110"/>
      <c r="J17" s="116"/>
      <c r="K17" s="117"/>
      <c r="L17" s="118">
        <f>F18+G18+K18</f>
        <v>0.34883999999999998</v>
      </c>
      <c r="M17" s="119">
        <f>E17*F18</f>
        <v>40.814279999999997</v>
      </c>
      <c r="N17" s="117">
        <f>E17*G18</f>
        <v>0</v>
      </c>
      <c r="O17" s="120">
        <f>E17*K18</f>
        <v>0</v>
      </c>
      <c r="P17" s="114">
        <f>SUM(M17:O17)</f>
        <v>40.814279999999997</v>
      </c>
    </row>
    <row r="18" spans="1:17" s="121" customFormat="1" ht="13.5" customHeight="1">
      <c r="A18" s="122"/>
      <c r="B18" s="123"/>
      <c r="C18" s="124"/>
      <c r="D18" s="122"/>
      <c r="E18" s="125"/>
      <c r="F18" s="126">
        <f>F17*F$13</f>
        <v>0.34883999999999998</v>
      </c>
      <c r="G18" s="126"/>
      <c r="H18" s="122"/>
      <c r="I18" s="122"/>
      <c r="J18" s="127"/>
      <c r="K18" s="128"/>
      <c r="L18" s="122"/>
      <c r="M18" s="122"/>
      <c r="N18" s="122"/>
      <c r="O18" s="129"/>
      <c r="P18" s="130"/>
    </row>
    <row r="19" spans="1:17" s="142" customFormat="1" ht="15" customHeight="1">
      <c r="A19" s="131">
        <v>3</v>
      </c>
      <c r="B19" s="132" t="s">
        <v>79</v>
      </c>
      <c r="C19" s="133" t="s">
        <v>154</v>
      </c>
      <c r="D19" s="134" t="s">
        <v>57</v>
      </c>
      <c r="E19" s="135">
        <f>E17</f>
        <v>117</v>
      </c>
      <c r="F19" s="131"/>
      <c r="G19" s="136"/>
      <c r="H19" s="137"/>
      <c r="I19" s="137"/>
      <c r="J19" s="135"/>
      <c r="K19" s="131"/>
      <c r="L19" s="138">
        <f>F20+G20+K20</f>
        <v>0.19400000000000001</v>
      </c>
      <c r="M19" s="139">
        <f>E19*F20</f>
        <v>0</v>
      </c>
      <c r="N19" s="140">
        <f>E19*G20</f>
        <v>22.698</v>
      </c>
      <c r="O19" s="141">
        <f>E19*K20</f>
        <v>0</v>
      </c>
      <c r="P19" s="138">
        <f>SUM(M19:O19)</f>
        <v>22.698</v>
      </c>
    </row>
    <row r="20" spans="1:17" s="142" customFormat="1" ht="15" customHeight="1">
      <c r="A20" s="143"/>
      <c r="B20" s="144" t="s">
        <v>80</v>
      </c>
      <c r="C20" s="145" t="s">
        <v>81</v>
      </c>
      <c r="D20" s="146"/>
      <c r="E20" s="147"/>
      <c r="F20" s="148"/>
      <c r="G20" s="149">
        <v>0.19400000000000001</v>
      </c>
      <c r="H20" s="150"/>
      <c r="I20" s="150"/>
      <c r="J20" s="151"/>
      <c r="K20" s="143"/>
      <c r="L20" s="152"/>
      <c r="M20" s="153"/>
      <c r="N20" s="154"/>
      <c r="O20" s="154"/>
      <c r="P20" s="155"/>
    </row>
    <row r="21" spans="1:17" s="305" customFormat="1" ht="13.5" customHeight="1">
      <c r="A21" s="216">
        <v>4</v>
      </c>
      <c r="B21" s="295" t="s">
        <v>105</v>
      </c>
      <c r="C21" s="296" t="s">
        <v>168</v>
      </c>
      <c r="D21" s="216" t="s">
        <v>106</v>
      </c>
      <c r="E21" s="297">
        <v>0.6</v>
      </c>
      <c r="F21" s="298">
        <v>59.2</v>
      </c>
      <c r="G21" s="299">
        <v>0.71</v>
      </c>
      <c r="H21" s="296"/>
      <c r="I21" s="263"/>
      <c r="J21" s="300"/>
      <c r="K21" s="296"/>
      <c r="L21" s="218">
        <f>F22+G22+K22</f>
        <v>553.23710393050851</v>
      </c>
      <c r="M21" s="301">
        <f>E21*F22</f>
        <v>82.605311999999998</v>
      </c>
      <c r="N21" s="302">
        <f>E21*G22</f>
        <v>1.2663062999999999</v>
      </c>
      <c r="O21" s="303">
        <f>E21*K22</f>
        <v>248.07064405830511</v>
      </c>
      <c r="P21" s="302">
        <f>SUM(M21:O21)</f>
        <v>331.94226235830513</v>
      </c>
      <c r="Q21" s="304">
        <f>P21-[1]մայթ!$P$45</f>
        <v>-14531.218911256741</v>
      </c>
    </row>
    <row r="22" spans="1:17" s="305" customFormat="1" ht="13.5" customHeight="1">
      <c r="A22" s="216"/>
      <c r="B22" s="295" t="s">
        <v>107</v>
      </c>
      <c r="C22" s="296" t="s">
        <v>114</v>
      </c>
      <c r="D22" s="216"/>
      <c r="E22" s="306"/>
      <c r="F22" s="218">
        <f>F21*F$13</f>
        <v>137.67552000000001</v>
      </c>
      <c r="G22" s="218">
        <f>G21*G$13</f>
        <v>2.1105104999999997</v>
      </c>
      <c r="H22" s="307"/>
      <c r="I22" s="308"/>
      <c r="J22" s="309"/>
      <c r="K22" s="218">
        <f>K23+K24+K25</f>
        <v>413.45107343050853</v>
      </c>
      <c r="L22" s="218"/>
      <c r="M22" s="301"/>
      <c r="N22" s="310"/>
      <c r="O22" s="311"/>
      <c r="P22" s="216"/>
    </row>
    <row r="23" spans="1:17" s="305" customFormat="1" ht="13.5" customHeight="1">
      <c r="A23" s="216"/>
      <c r="B23" s="295"/>
      <c r="C23" s="312" t="s">
        <v>108</v>
      </c>
      <c r="D23" s="216"/>
      <c r="E23" s="302"/>
      <c r="F23" s="313"/>
      <c r="G23" s="216"/>
      <c r="H23" s="216" t="s">
        <v>61</v>
      </c>
      <c r="I23" s="308">
        <v>100</v>
      </c>
      <c r="J23" s="301">
        <v>2.5</v>
      </c>
      <c r="K23" s="218">
        <f>J23*I23*K$13</f>
        <v>291.79250000000002</v>
      </c>
      <c r="L23" s="218"/>
      <c r="M23" s="301"/>
      <c r="N23" s="310"/>
      <c r="O23" s="311"/>
      <c r="P23" s="216"/>
    </row>
    <row r="24" spans="1:17" s="305" customFormat="1" ht="13.5" customHeight="1">
      <c r="A24" s="216"/>
      <c r="B24" s="295"/>
      <c r="C24" s="312" t="s">
        <v>109</v>
      </c>
      <c r="D24" s="216"/>
      <c r="E24" s="302"/>
      <c r="F24" s="313"/>
      <c r="G24" s="312"/>
      <c r="H24" s="216" t="s">
        <v>161</v>
      </c>
      <c r="I24" s="308">
        <v>3.5</v>
      </c>
      <c r="J24" s="314">
        <v>29.856000000000002</v>
      </c>
      <c r="K24" s="218">
        <f>J24*I24*1.144</f>
        <v>119.543424</v>
      </c>
      <c r="L24" s="218"/>
      <c r="M24" s="301"/>
      <c r="N24" s="310"/>
      <c r="O24" s="311"/>
      <c r="P24" s="216"/>
    </row>
    <row r="25" spans="1:17" s="305" customFormat="1" ht="13.5" customHeight="1">
      <c r="A25" s="315"/>
      <c r="B25" s="316"/>
      <c r="C25" s="317" t="s">
        <v>84</v>
      </c>
      <c r="D25" s="318"/>
      <c r="E25" s="319"/>
      <c r="F25" s="315"/>
      <c r="G25" s="318"/>
      <c r="H25" s="318" t="s">
        <v>161</v>
      </c>
      <c r="I25" s="320">
        <f>5.5*0.06/5.9</f>
        <v>5.5932203389830501E-2</v>
      </c>
      <c r="J25" s="321">
        <v>32.4</v>
      </c>
      <c r="K25" s="322">
        <f>J25*I25*K$13</f>
        <v>2.1151494305084744</v>
      </c>
      <c r="L25" s="323"/>
      <c r="M25" s="315"/>
      <c r="N25" s="324"/>
      <c r="O25" s="325"/>
      <c r="P25" s="326"/>
    </row>
    <row r="26" spans="1:17" s="240" customFormat="1" ht="13.5" customHeight="1">
      <c r="A26" s="196">
        <v>5</v>
      </c>
      <c r="B26" s="197" t="s">
        <v>121</v>
      </c>
      <c r="C26" s="328" t="s">
        <v>119</v>
      </c>
      <c r="D26" s="198" t="s">
        <v>165</v>
      </c>
      <c r="E26" s="199">
        <v>1.4</v>
      </c>
      <c r="F26" s="200">
        <v>215</v>
      </c>
      <c r="G26" s="201">
        <v>3.6</v>
      </c>
      <c r="H26" s="202"/>
      <c r="I26" s="203"/>
      <c r="J26" s="202"/>
      <c r="K26" s="203"/>
      <c r="L26" s="204">
        <f>F27+G27+K27</f>
        <v>1091.0221040000001</v>
      </c>
      <c r="M26" s="205">
        <f>E26*F27</f>
        <v>700.00559999999996</v>
      </c>
      <c r="N26" s="204">
        <f>E26*G27</f>
        <v>14.981652</v>
      </c>
      <c r="O26" s="205">
        <f>E26*K27</f>
        <v>812.44369359999996</v>
      </c>
      <c r="P26" s="204">
        <f>SUM(M26:O26)</f>
        <v>1527.4309456000001</v>
      </c>
      <c r="Q26" s="329">
        <f>P26-[1]մայթ!$P$53</f>
        <v>-17122.6547680517</v>
      </c>
    </row>
    <row r="27" spans="1:17" s="240" customFormat="1" ht="13.5" customHeight="1">
      <c r="A27" s="196"/>
      <c r="B27" s="202" t="s">
        <v>111</v>
      </c>
      <c r="C27" s="206"/>
      <c r="D27" s="198"/>
      <c r="E27" s="205"/>
      <c r="F27" s="207">
        <f>F26*F$13</f>
        <v>500.00400000000002</v>
      </c>
      <c r="G27" s="207">
        <f>G26*G$13</f>
        <v>10.701180000000001</v>
      </c>
      <c r="H27" s="208"/>
      <c r="I27" s="209"/>
      <c r="J27" s="210"/>
      <c r="K27" s="199">
        <f>K30+K29</f>
        <v>580.31692399999997</v>
      </c>
      <c r="L27" s="204"/>
      <c r="M27" s="211"/>
      <c r="N27" s="212"/>
      <c r="O27" s="213"/>
      <c r="P27" s="204"/>
    </row>
    <row r="28" spans="1:17" s="240" customFormat="1" ht="13.5" customHeight="1">
      <c r="A28" s="196"/>
      <c r="B28" s="202"/>
      <c r="C28" s="206"/>
      <c r="D28" s="198"/>
      <c r="E28" s="204"/>
      <c r="F28" s="214"/>
      <c r="G28" s="207"/>
      <c r="H28" s="208"/>
      <c r="I28" s="209"/>
      <c r="J28" s="210"/>
      <c r="K28" s="199"/>
      <c r="L28" s="204"/>
      <c r="M28" s="211"/>
      <c r="N28" s="212"/>
      <c r="O28" s="213"/>
      <c r="P28" s="204"/>
    </row>
    <row r="29" spans="1:17" s="240" customFormat="1" ht="13.5" customHeight="1">
      <c r="A29" s="196"/>
      <c r="B29" s="202"/>
      <c r="C29" s="215" t="s">
        <v>84</v>
      </c>
      <c r="D29" s="198"/>
      <c r="E29" s="204"/>
      <c r="F29" s="214"/>
      <c r="G29" s="207"/>
      <c r="H29" s="216" t="s">
        <v>161</v>
      </c>
      <c r="I29" s="209">
        <v>3</v>
      </c>
      <c r="J29" s="217">
        <v>32.4</v>
      </c>
      <c r="K29" s="218">
        <f>J29*I29*1.16717</f>
        <v>113.44892399999999</v>
      </c>
      <c r="L29" s="204"/>
      <c r="M29" s="211"/>
      <c r="N29" s="212"/>
      <c r="O29" s="213"/>
      <c r="P29" s="204"/>
    </row>
    <row r="30" spans="1:17" s="240" customFormat="1" ht="13.5" customHeight="1">
      <c r="A30" s="219"/>
      <c r="B30" s="220"/>
      <c r="C30" s="221" t="s">
        <v>115</v>
      </c>
      <c r="D30" s="222"/>
      <c r="E30" s="223"/>
      <c r="F30" s="224"/>
      <c r="G30" s="225"/>
      <c r="H30" s="222" t="s">
        <v>164</v>
      </c>
      <c r="I30" s="226">
        <v>100</v>
      </c>
      <c r="J30" s="227">
        <v>4</v>
      </c>
      <c r="K30" s="228">
        <f>J30*I30*K$13</f>
        <v>466.86799999999999</v>
      </c>
      <c r="L30" s="223"/>
      <c r="M30" s="229"/>
      <c r="N30" s="230"/>
      <c r="O30" s="231"/>
      <c r="P30" s="223"/>
    </row>
    <row r="31" spans="1:17" s="240" customFormat="1" ht="15" customHeight="1">
      <c r="A31" s="275">
        <v>6</v>
      </c>
      <c r="B31" s="327" t="s">
        <v>110</v>
      </c>
      <c r="C31" s="389" t="s">
        <v>118</v>
      </c>
      <c r="D31" s="275" t="s">
        <v>161</v>
      </c>
      <c r="E31" s="330">
        <v>7</v>
      </c>
      <c r="F31" s="331">
        <v>1.62</v>
      </c>
      <c r="G31" s="274">
        <v>0</v>
      </c>
      <c r="H31" s="276"/>
      <c r="I31" s="277"/>
      <c r="J31" s="287"/>
      <c r="K31" s="276"/>
      <c r="L31" s="278">
        <f>F32+G32+K32</f>
        <v>27.482207135500008</v>
      </c>
      <c r="M31" s="279">
        <f>E31*F32</f>
        <v>26.372304000000003</v>
      </c>
      <c r="N31" s="280">
        <f>E31*G32</f>
        <v>0</v>
      </c>
      <c r="O31" s="281">
        <f>E31*K32</f>
        <v>166.00314594850005</v>
      </c>
      <c r="P31" s="278">
        <f>SUM(M31:O31)</f>
        <v>192.37544994850006</v>
      </c>
      <c r="Q31" s="239">
        <f>P31-[1]մայթ!$P$56</f>
        <v>-2618.1645873952803</v>
      </c>
    </row>
    <row r="32" spans="1:17" s="240" customFormat="1" ht="15" customHeight="1">
      <c r="A32" s="275"/>
      <c r="B32" s="327" t="s">
        <v>112</v>
      </c>
      <c r="C32" s="390"/>
      <c r="D32" s="276"/>
      <c r="E32" s="277"/>
      <c r="F32" s="278">
        <f>F31*F$13</f>
        <v>3.7674720000000006</v>
      </c>
      <c r="G32" s="278">
        <f>G31*G$13</f>
        <v>0</v>
      </c>
      <c r="H32" s="280"/>
      <c r="I32" s="277"/>
      <c r="J32" s="287"/>
      <c r="K32" s="332">
        <f>K33+K34</f>
        <v>23.714735135500007</v>
      </c>
      <c r="L32" s="272"/>
      <c r="M32" s="287"/>
      <c r="N32" s="71"/>
      <c r="O32" s="287"/>
      <c r="P32" s="287"/>
    </row>
    <row r="33" spans="1:16" s="240" customFormat="1" ht="15" customHeight="1">
      <c r="A33" s="275"/>
      <c r="B33" s="197"/>
      <c r="C33" s="333" t="s">
        <v>113</v>
      </c>
      <c r="D33" s="276">
        <f>E31*0.7</f>
        <v>4.8999999999999995</v>
      </c>
      <c r="E33" s="277"/>
      <c r="F33" s="272"/>
      <c r="G33" s="275"/>
      <c r="H33" s="283" t="s">
        <v>161</v>
      </c>
      <c r="I33" s="334">
        <f>D33*1.12/E31</f>
        <v>0.78399999999999992</v>
      </c>
      <c r="J33" s="280">
        <v>2</v>
      </c>
      <c r="K33" s="278">
        <f>J33*I33*K$13</f>
        <v>1.83012256</v>
      </c>
      <c r="L33" s="272"/>
      <c r="M33" s="287"/>
      <c r="N33" s="71"/>
      <c r="O33" s="287"/>
      <c r="P33" s="287"/>
    </row>
    <row r="34" spans="1:16" s="240" customFormat="1" ht="15" customHeight="1">
      <c r="A34" s="283"/>
      <c r="B34" s="291"/>
      <c r="C34" s="335" t="s">
        <v>117</v>
      </c>
      <c r="D34" s="286">
        <f>E31*0.3</f>
        <v>2.1</v>
      </c>
      <c r="E34" s="284"/>
      <c r="F34" s="282"/>
      <c r="G34" s="283"/>
      <c r="H34" s="283" t="s">
        <v>120</v>
      </c>
      <c r="I34" s="336">
        <f>D34*1.5/E31</f>
        <v>0.45000000000000007</v>
      </c>
      <c r="J34" s="285">
        <v>41.667000000000002</v>
      </c>
      <c r="K34" s="285">
        <f>J34*I34*K$13</f>
        <v>21.884612575500007</v>
      </c>
      <c r="L34" s="282"/>
      <c r="M34" s="292"/>
      <c r="N34" s="337"/>
      <c r="O34" s="292"/>
      <c r="P34" s="292"/>
    </row>
    <row r="35" spans="1:16" s="240" customFormat="1" ht="15" customHeight="1">
      <c r="A35" s="275">
        <v>8</v>
      </c>
      <c r="B35" s="273" t="s">
        <v>134</v>
      </c>
      <c r="C35" s="294" t="s">
        <v>135</v>
      </c>
      <c r="D35" s="275" t="s">
        <v>165</v>
      </c>
      <c r="E35" s="330">
        <v>0.12</v>
      </c>
      <c r="F35" s="274">
        <f>18.3+3*2.26</f>
        <v>25.08</v>
      </c>
      <c r="G35" s="338"/>
      <c r="H35" s="275"/>
      <c r="I35" s="276"/>
      <c r="J35" s="277"/>
      <c r="K35" s="287"/>
      <c r="L35" s="278">
        <f>F36+G36+K36</f>
        <v>175.043048</v>
      </c>
      <c r="M35" s="290">
        <f>E35*F36</f>
        <v>6.9991257600000001</v>
      </c>
      <c r="N35" s="280">
        <f>E35*G36</f>
        <v>0</v>
      </c>
      <c r="O35" s="279">
        <f>E35*K36</f>
        <v>14.006039999999999</v>
      </c>
      <c r="P35" s="339">
        <f>SUM(M35:O35)</f>
        <v>21.005165759999997</v>
      </c>
    </row>
    <row r="36" spans="1:16" s="240" customFormat="1" ht="15" customHeight="1">
      <c r="A36" s="275"/>
      <c r="B36" s="273" t="s">
        <v>136</v>
      </c>
      <c r="C36" s="294" t="s">
        <v>137</v>
      </c>
      <c r="D36" s="275"/>
      <c r="E36" s="330"/>
      <c r="F36" s="278">
        <f>F35*F$13</f>
        <v>58.326048</v>
      </c>
      <c r="G36" s="281"/>
      <c r="H36" s="275"/>
      <c r="I36" s="276"/>
      <c r="J36" s="277"/>
      <c r="K36" s="293">
        <f>K37</f>
        <v>116.717</v>
      </c>
      <c r="L36" s="288"/>
      <c r="M36" s="278"/>
      <c r="N36" s="340"/>
      <c r="O36" s="341"/>
      <c r="P36" s="341"/>
    </row>
    <row r="37" spans="1:16" s="240" customFormat="1" ht="15" customHeight="1">
      <c r="A37" s="275"/>
      <c r="B37" s="273" t="s">
        <v>138</v>
      </c>
      <c r="C37" s="342" t="s">
        <v>139</v>
      </c>
      <c r="D37" s="275"/>
      <c r="E37" s="330"/>
      <c r="F37" s="278"/>
      <c r="G37" s="281"/>
      <c r="H37" s="275" t="s">
        <v>161</v>
      </c>
      <c r="I37" s="276">
        <v>20</v>
      </c>
      <c r="J37" s="288">
        <v>5</v>
      </c>
      <c r="K37" s="278">
        <f>J37*I37*K$13</f>
        <v>116.717</v>
      </c>
      <c r="L37" s="288"/>
      <c r="M37" s="278"/>
      <c r="N37" s="340"/>
      <c r="O37" s="341"/>
      <c r="P37" s="341"/>
    </row>
    <row r="38" spans="1:16" s="240" customFormat="1" ht="15" customHeight="1">
      <c r="A38" s="343">
        <v>9</v>
      </c>
      <c r="B38" s="344" t="s">
        <v>140</v>
      </c>
      <c r="C38" s="345" t="s">
        <v>141</v>
      </c>
      <c r="D38" s="343" t="s">
        <v>165</v>
      </c>
      <c r="E38" s="346">
        <f>E35</f>
        <v>0.12</v>
      </c>
      <c r="F38" s="347">
        <v>2.42</v>
      </c>
      <c r="G38" s="348"/>
      <c r="H38" s="343"/>
      <c r="I38" s="343"/>
      <c r="J38" s="343"/>
      <c r="K38" s="289"/>
      <c r="L38" s="349">
        <f>F39+G39+K39</f>
        <v>15.548897</v>
      </c>
      <c r="M38" s="339">
        <f>E38*F39</f>
        <v>0.67535423999999999</v>
      </c>
      <c r="N38" s="339">
        <f>E38*G39</f>
        <v>0</v>
      </c>
      <c r="O38" s="339">
        <f>E38*K39</f>
        <v>1.1905133999999999</v>
      </c>
      <c r="P38" s="339">
        <f>SUM(M38:O38)</f>
        <v>1.8658676399999998</v>
      </c>
    </row>
    <row r="39" spans="1:16" s="240" customFormat="1" ht="15" customHeight="1">
      <c r="A39" s="275"/>
      <c r="B39" s="273" t="s">
        <v>142</v>
      </c>
      <c r="C39" s="350"/>
      <c r="D39" s="275"/>
      <c r="E39" s="275"/>
      <c r="F39" s="278">
        <f>F38*F$13</f>
        <v>5.6279520000000005</v>
      </c>
      <c r="G39" s="278"/>
      <c r="H39" s="275"/>
      <c r="I39" s="275"/>
      <c r="J39" s="275"/>
      <c r="K39" s="293">
        <f>K40+K41</f>
        <v>9.9209449999999997</v>
      </c>
      <c r="L39" s="278"/>
      <c r="M39" s="278"/>
      <c r="N39" s="351"/>
      <c r="O39" s="341"/>
      <c r="P39" s="341"/>
    </row>
    <row r="40" spans="1:16" s="240" customFormat="1" ht="15" customHeight="1">
      <c r="A40" s="275"/>
      <c r="B40" s="273"/>
      <c r="C40" s="352" t="s">
        <v>143</v>
      </c>
      <c r="D40" s="275"/>
      <c r="E40" s="275"/>
      <c r="F40" s="278"/>
      <c r="G40" s="278"/>
      <c r="H40" s="275" t="s">
        <v>144</v>
      </c>
      <c r="I40" s="275">
        <v>2</v>
      </c>
      <c r="J40" s="278">
        <v>3.5</v>
      </c>
      <c r="K40" s="278">
        <f>J40*I40*K$13</f>
        <v>8.1701899999999998</v>
      </c>
      <c r="L40" s="278"/>
      <c r="M40" s="278"/>
      <c r="N40" s="351"/>
      <c r="O40" s="341"/>
      <c r="P40" s="341"/>
    </row>
    <row r="41" spans="1:16" s="240" customFormat="1" ht="15" customHeight="1">
      <c r="A41" s="353"/>
      <c r="B41" s="354"/>
      <c r="C41" s="355" t="s">
        <v>145</v>
      </c>
      <c r="D41" s="353"/>
      <c r="E41" s="353"/>
      <c r="F41" s="353"/>
      <c r="G41" s="353"/>
      <c r="H41" s="283" t="s">
        <v>161</v>
      </c>
      <c r="I41" s="283">
        <v>10</v>
      </c>
      <c r="J41" s="285">
        <v>0.15</v>
      </c>
      <c r="K41" s="285">
        <f>J41*I41*K$13</f>
        <v>1.7507550000000001</v>
      </c>
      <c r="L41" s="356"/>
      <c r="M41" s="353"/>
      <c r="N41" s="353"/>
      <c r="O41" s="353"/>
      <c r="P41" s="357"/>
    </row>
    <row r="42" spans="1:16" s="142" customFormat="1" ht="13.5" customHeight="1">
      <c r="A42" s="169">
        <v>10</v>
      </c>
      <c r="B42" s="185" t="s">
        <v>158</v>
      </c>
      <c r="C42" s="387" t="s">
        <v>156</v>
      </c>
      <c r="D42" s="178" t="s">
        <v>164</v>
      </c>
      <c r="E42" s="172">
        <v>16.8</v>
      </c>
      <c r="F42" s="186">
        <v>10.4</v>
      </c>
      <c r="G42" s="187">
        <v>0.3</v>
      </c>
      <c r="H42" s="170"/>
      <c r="I42" s="170"/>
      <c r="J42" s="171"/>
      <c r="K42" s="178"/>
      <c r="L42" s="188">
        <f>F43+G43+K43</f>
        <v>26.439392088000002</v>
      </c>
      <c r="M42" s="174">
        <f>E42*F43</f>
        <v>406.32883200000003</v>
      </c>
      <c r="N42" s="175">
        <f>E42*G43</f>
        <v>14.981652</v>
      </c>
      <c r="O42" s="176">
        <f>E42*K43</f>
        <v>22.871303078399997</v>
      </c>
      <c r="P42" s="188">
        <f>SUM(M42:O42)</f>
        <v>444.18178707840002</v>
      </c>
    </row>
    <row r="43" spans="1:16" s="142" customFormat="1" ht="13.5" customHeight="1">
      <c r="A43" s="169"/>
      <c r="B43" s="185"/>
      <c r="C43" s="388"/>
      <c r="D43" s="177"/>
      <c r="E43" s="172"/>
      <c r="F43" s="173">
        <f>F42*F$13</f>
        <v>24.186240000000002</v>
      </c>
      <c r="G43" s="173">
        <f>G42*G$13</f>
        <v>0.89176500000000003</v>
      </c>
      <c r="H43" s="170"/>
      <c r="I43" s="170"/>
      <c r="J43" s="171"/>
      <c r="K43" s="189">
        <f>K44</f>
        <v>1.3613870879999999</v>
      </c>
      <c r="L43" s="190"/>
      <c r="M43" s="169"/>
      <c r="N43" s="169"/>
      <c r="O43" s="178"/>
      <c r="P43" s="177"/>
    </row>
    <row r="44" spans="1:16" s="142" customFormat="1" ht="13.5" customHeight="1">
      <c r="A44" s="179"/>
      <c r="B44" s="191"/>
      <c r="C44" s="180" t="s">
        <v>157</v>
      </c>
      <c r="D44" s="184"/>
      <c r="E44" s="192"/>
      <c r="F44" s="193"/>
      <c r="G44" s="184"/>
      <c r="H44" s="182" t="s">
        <v>166</v>
      </c>
      <c r="I44" s="181">
        <v>3.5999999999999997E-2</v>
      </c>
      <c r="J44" s="194">
        <v>32.4</v>
      </c>
      <c r="K44" s="183">
        <f>J44*I44*K$13</f>
        <v>1.3613870879999999</v>
      </c>
      <c r="L44" s="195"/>
      <c r="M44" s="179"/>
      <c r="N44" s="179"/>
      <c r="O44" s="182"/>
      <c r="P44" s="184"/>
    </row>
    <row r="45" spans="1:16" s="142" customFormat="1" ht="13.5" customHeight="1">
      <c r="A45" s="169">
        <v>11</v>
      </c>
      <c r="B45" s="185" t="s">
        <v>159</v>
      </c>
      <c r="C45" s="387" t="s">
        <v>169</v>
      </c>
      <c r="D45" s="178" t="s">
        <v>155</v>
      </c>
      <c r="E45" s="172">
        <v>56</v>
      </c>
      <c r="F45" s="186">
        <v>0</v>
      </c>
      <c r="G45" s="187">
        <v>0</v>
      </c>
      <c r="H45" s="170"/>
      <c r="I45" s="170"/>
      <c r="J45" s="171"/>
      <c r="K45" s="178"/>
      <c r="L45" s="188">
        <f>F46+G46+K46</f>
        <v>4.6686800000000002</v>
      </c>
      <c r="M45" s="174">
        <f>E45*F46</f>
        <v>0</v>
      </c>
      <c r="N45" s="175">
        <f>E45*G46</f>
        <v>0</v>
      </c>
      <c r="O45" s="176">
        <f>E45*K46</f>
        <v>261.44607999999999</v>
      </c>
      <c r="P45" s="188">
        <f>SUM(M45:O45)</f>
        <v>261.44607999999999</v>
      </c>
    </row>
    <row r="46" spans="1:16" s="142" customFormat="1" ht="13.5" customHeight="1">
      <c r="A46" s="169"/>
      <c r="B46" s="185"/>
      <c r="C46" s="388"/>
      <c r="D46" s="177"/>
      <c r="E46" s="172"/>
      <c r="F46" s="173">
        <f>F45*F$13</f>
        <v>0</v>
      </c>
      <c r="G46" s="173">
        <f>G45*G$13</f>
        <v>0</v>
      </c>
      <c r="H46" s="170"/>
      <c r="I46" s="170"/>
      <c r="J46" s="171"/>
      <c r="K46" s="189">
        <f>K47</f>
        <v>4.6686800000000002</v>
      </c>
      <c r="L46" s="190"/>
      <c r="M46" s="169"/>
      <c r="N46" s="169"/>
      <c r="O46" s="178"/>
      <c r="P46" s="177"/>
    </row>
    <row r="47" spans="1:16" s="142" customFormat="1" ht="13.5" customHeight="1">
      <c r="A47" s="179"/>
      <c r="B47" s="191"/>
      <c r="C47" s="180" t="s">
        <v>160</v>
      </c>
      <c r="D47" s="184"/>
      <c r="E47" s="192"/>
      <c r="F47" s="193"/>
      <c r="G47" s="184"/>
      <c r="H47" s="182" t="s">
        <v>167</v>
      </c>
      <c r="I47" s="181">
        <v>1</v>
      </c>
      <c r="J47" s="194">
        <v>4</v>
      </c>
      <c r="K47" s="183">
        <f>J47*I47*K$13</f>
        <v>4.6686800000000002</v>
      </c>
      <c r="L47" s="195"/>
      <c r="M47" s="179"/>
      <c r="N47" s="179"/>
      <c r="O47" s="182"/>
      <c r="P47" s="184"/>
    </row>
    <row r="48" spans="1:16" s="142" customFormat="1" ht="13.5" customHeight="1">
      <c r="A48" s="169">
        <v>12</v>
      </c>
      <c r="B48" s="185" t="s">
        <v>159</v>
      </c>
      <c r="C48" s="387" t="s">
        <v>170</v>
      </c>
      <c r="D48" s="178" t="s">
        <v>164</v>
      </c>
      <c r="E48" s="172">
        <v>60</v>
      </c>
      <c r="F48" s="186">
        <v>0</v>
      </c>
      <c r="G48" s="187">
        <v>0</v>
      </c>
      <c r="H48" s="170"/>
      <c r="I48" s="170"/>
      <c r="J48" s="171"/>
      <c r="K48" s="178"/>
      <c r="L48" s="188">
        <f>F49+G49+K49</f>
        <v>4.6686800000000002</v>
      </c>
      <c r="M48" s="174">
        <f>E48*F49</f>
        <v>0</v>
      </c>
      <c r="N48" s="175">
        <f>E48*G49</f>
        <v>0</v>
      </c>
      <c r="O48" s="176">
        <f>E48*K49</f>
        <v>280.12080000000003</v>
      </c>
      <c r="P48" s="188">
        <f>SUM(M48:O48)</f>
        <v>280.12080000000003</v>
      </c>
    </row>
    <row r="49" spans="1:18" s="240" customFormat="1" ht="15" customHeight="1">
      <c r="A49" s="169"/>
      <c r="B49" s="185"/>
      <c r="C49" s="388"/>
      <c r="D49" s="177"/>
      <c r="E49" s="172"/>
      <c r="F49" s="173">
        <f>F48*F$13</f>
        <v>0</v>
      </c>
      <c r="G49" s="173">
        <f>G48*G$13</f>
        <v>0</v>
      </c>
      <c r="H49" s="170"/>
      <c r="I49" s="170"/>
      <c r="J49" s="171"/>
      <c r="K49" s="189">
        <f>K50</f>
        <v>4.6686800000000002</v>
      </c>
      <c r="L49" s="190"/>
      <c r="M49" s="169"/>
      <c r="N49" s="169"/>
      <c r="O49" s="178"/>
      <c r="P49" s="177"/>
    </row>
    <row r="50" spans="1:18" s="240" customFormat="1" ht="15" customHeight="1">
      <c r="A50" s="179"/>
      <c r="B50" s="191"/>
      <c r="C50" s="180" t="s">
        <v>171</v>
      </c>
      <c r="D50" s="184"/>
      <c r="E50" s="192"/>
      <c r="F50" s="193"/>
      <c r="G50" s="184"/>
      <c r="H50" s="182" t="s">
        <v>167</v>
      </c>
      <c r="I50" s="181">
        <v>1</v>
      </c>
      <c r="J50" s="194">
        <v>4</v>
      </c>
      <c r="K50" s="183">
        <f>J50*I50*K$13</f>
        <v>4.6686800000000002</v>
      </c>
      <c r="L50" s="195"/>
      <c r="M50" s="179"/>
      <c r="N50" s="179"/>
      <c r="O50" s="182"/>
      <c r="P50" s="184"/>
    </row>
    <row r="51" spans="1:18" s="240" customFormat="1" ht="15" customHeight="1">
      <c r="A51" s="232"/>
      <c r="B51" s="233"/>
      <c r="C51" s="234" t="s">
        <v>13</v>
      </c>
      <c r="D51" s="79"/>
      <c r="E51" s="235"/>
      <c r="F51" s="79"/>
      <c r="G51" s="236"/>
      <c r="H51" s="232"/>
      <c r="I51" s="217"/>
      <c r="J51" s="237"/>
      <c r="K51" s="235"/>
      <c r="L51" s="238"/>
      <c r="M51" s="238">
        <f>SUM(M15:M50)</f>
        <v>1375.4296079999999</v>
      </c>
      <c r="N51" s="238">
        <f>SUM(N15:N50)</f>
        <v>53.927610299999998</v>
      </c>
      <c r="O51" s="238">
        <f>SUM(O15:O50)</f>
        <v>1806.152220085205</v>
      </c>
      <c r="P51" s="238">
        <f>SUM(P15:P50)</f>
        <v>3235.5094383852056</v>
      </c>
      <c r="Q51" s="239">
        <f>O51+N51+M51</f>
        <v>3235.5094383852047</v>
      </c>
    </row>
    <row r="52" spans="1:18" s="252" customFormat="1">
      <c r="A52" s="241"/>
      <c r="B52" s="242"/>
      <c r="C52" s="234" t="s">
        <v>122</v>
      </c>
      <c r="D52" s="241"/>
      <c r="E52" s="241"/>
      <c r="F52" s="243"/>
      <c r="G52" s="243"/>
      <c r="H52" s="241"/>
      <c r="I52" s="244"/>
      <c r="J52" s="241"/>
      <c r="K52" s="245"/>
      <c r="L52" s="246"/>
      <c r="M52" s="247">
        <f>M51</f>
        <v>1375.4296079999999</v>
      </c>
      <c r="N52" s="248">
        <f>N51*1.05</f>
        <v>56.623990814999999</v>
      </c>
      <c r="O52" s="249">
        <f>O51</f>
        <v>1806.152220085205</v>
      </c>
      <c r="P52" s="250">
        <f>O52+N52+M52</f>
        <v>3238.205818900205</v>
      </c>
      <c r="Q52" s="251"/>
    </row>
    <row r="53" spans="1:18" ht="13.5" customHeight="1">
      <c r="A53" s="253"/>
      <c r="C53" s="234" t="s">
        <v>82</v>
      </c>
      <c r="D53" s="253"/>
      <c r="E53" s="253"/>
      <c r="F53" s="253"/>
      <c r="G53" s="76"/>
      <c r="H53" s="253"/>
      <c r="I53" s="253"/>
      <c r="J53" s="253"/>
      <c r="K53" s="253"/>
      <c r="L53" s="253"/>
      <c r="M53" s="247"/>
      <c r="N53" s="248"/>
      <c r="O53" s="249"/>
      <c r="P53" s="248">
        <f>P52*0.133</f>
        <v>430.68137391372727</v>
      </c>
      <c r="Q53" s="254"/>
    </row>
    <row r="54" spans="1:18" ht="13.5" customHeight="1">
      <c r="A54" s="253"/>
      <c r="C54" s="234" t="s">
        <v>13</v>
      </c>
      <c r="D54" s="253"/>
      <c r="E54" s="253"/>
      <c r="F54" s="253"/>
      <c r="G54" s="253"/>
      <c r="H54" s="253"/>
      <c r="I54" s="253"/>
      <c r="J54" s="253"/>
      <c r="K54" s="253"/>
      <c r="L54" s="253"/>
      <c r="M54" s="255"/>
      <c r="N54" s="253"/>
      <c r="O54" s="256"/>
      <c r="P54" s="248">
        <f>P52+P53</f>
        <v>3668.8871928139324</v>
      </c>
    </row>
    <row r="55" spans="1:18" ht="13.5" customHeight="1">
      <c r="A55" s="253"/>
      <c r="C55" s="234" t="s">
        <v>83</v>
      </c>
      <c r="D55" s="253"/>
      <c r="E55" s="253"/>
      <c r="F55" s="253"/>
      <c r="G55" s="253"/>
      <c r="H55" s="253"/>
      <c r="I55" s="253"/>
      <c r="J55" s="253"/>
      <c r="K55" s="253"/>
      <c r="L55" s="253"/>
      <c r="M55" s="255"/>
      <c r="N55" s="253"/>
      <c r="O55" s="256"/>
      <c r="P55" s="248">
        <f>P54*0.11</f>
        <v>403.57759120953256</v>
      </c>
    </row>
    <row r="56" spans="1:18" ht="13.5" customHeight="1">
      <c r="A56" s="253"/>
      <c r="C56" s="234" t="s">
        <v>13</v>
      </c>
      <c r="D56" s="253"/>
      <c r="E56" s="253"/>
      <c r="F56" s="253"/>
      <c r="G56" s="253"/>
      <c r="H56" s="253"/>
      <c r="I56" s="253"/>
      <c r="J56" s="253"/>
      <c r="K56" s="253"/>
      <c r="L56" s="253"/>
      <c r="M56" s="255"/>
      <c r="N56" s="253"/>
      <c r="O56" s="256"/>
      <c r="P56" s="257">
        <f>SUM(P54:P55)</f>
        <v>4072.4647840234647</v>
      </c>
      <c r="R56" s="258">
        <f>P56-[1]մայթ!$P$103</f>
        <v>-61085.248396445051</v>
      </c>
    </row>
    <row r="57" spans="1:18" ht="15" customHeight="1">
      <c r="A57" s="253"/>
      <c r="C57" s="234"/>
      <c r="D57" s="253"/>
      <c r="E57" s="253"/>
      <c r="F57" s="253"/>
      <c r="G57" s="253"/>
      <c r="H57" s="253"/>
      <c r="I57" s="253"/>
      <c r="J57" s="253"/>
      <c r="K57" s="253"/>
      <c r="L57" s="255"/>
      <c r="M57" s="253"/>
      <c r="N57" s="256"/>
      <c r="O57" s="248"/>
      <c r="P57" s="248"/>
    </row>
    <row r="58" spans="1:18" ht="15" customHeight="1">
      <c r="A58" s="253"/>
      <c r="C58" s="234"/>
      <c r="L58" s="255"/>
      <c r="M58" s="253"/>
      <c r="N58" s="256"/>
      <c r="O58" s="248"/>
      <c r="P58" s="248"/>
      <c r="R58" s="258">
        <f>P56-[1]մայթ!$P$103</f>
        <v>-61085.248396445051</v>
      </c>
    </row>
    <row r="59" spans="1:18" ht="15" customHeight="1">
      <c r="A59" s="253"/>
      <c r="C59" s="234"/>
      <c r="L59" s="255"/>
      <c r="M59" s="253"/>
      <c r="N59" s="256"/>
      <c r="O59" s="248"/>
      <c r="P59" s="248"/>
    </row>
    <row r="60" spans="1:18" s="79" customFormat="1" ht="15" customHeight="1">
      <c r="A60" s="232"/>
      <c r="C60" s="259"/>
      <c r="D60" s="232"/>
      <c r="E60" s="232"/>
      <c r="F60" s="260" t="str">
        <f>Bac!B34</f>
        <v>Î³½Ù»ó                               Ն. Ալեքսանյան</v>
      </c>
      <c r="G60" s="232"/>
      <c r="J60" s="259"/>
      <c r="K60" s="232"/>
    </row>
    <row r="61" spans="1:18" s="79" customFormat="1" ht="21" customHeight="1">
      <c r="A61" s="232"/>
      <c r="B61" s="261"/>
      <c r="C61" s="262"/>
      <c r="D61" s="253"/>
      <c r="F61" s="234"/>
      <c r="G61" s="253"/>
      <c r="H61" s="73"/>
      <c r="I61" s="73"/>
      <c r="J61" s="263"/>
      <c r="K61" s="253"/>
      <c r="L61" s="264"/>
      <c r="M61" s="232"/>
      <c r="N61" s="232"/>
      <c r="O61" s="232"/>
    </row>
    <row r="62" spans="1:18" ht="13.5" customHeight="1">
      <c r="A62" s="253"/>
      <c r="C62" s="234"/>
      <c r="D62" s="253"/>
      <c r="E62" s="253"/>
      <c r="F62" s="253"/>
      <c r="G62" s="253"/>
      <c r="H62" s="253"/>
      <c r="I62" s="253"/>
      <c r="J62" s="253"/>
      <c r="K62" s="253"/>
      <c r="L62" s="255"/>
      <c r="M62" s="253"/>
      <c r="N62" s="256"/>
      <c r="O62" s="248"/>
      <c r="P62" s="248"/>
    </row>
    <row r="63" spans="1:18" ht="13.5" customHeight="1">
      <c r="A63" s="253"/>
      <c r="C63" s="234"/>
      <c r="D63" s="253"/>
      <c r="E63" s="253"/>
      <c r="F63" s="253"/>
      <c r="G63" s="253"/>
      <c r="H63" s="253"/>
      <c r="I63" s="253"/>
      <c r="J63" s="253"/>
      <c r="K63" s="253"/>
      <c r="L63" s="255"/>
      <c r="M63" s="253"/>
      <c r="N63" s="256"/>
      <c r="O63" s="248"/>
      <c r="P63" s="248"/>
    </row>
    <row r="64" spans="1:18" ht="13.5" customHeight="1">
      <c r="A64" s="253"/>
      <c r="C64" s="234"/>
      <c r="D64" s="253"/>
      <c r="K64" s="253"/>
      <c r="L64" s="255"/>
      <c r="M64" s="253"/>
      <c r="N64" s="256"/>
      <c r="O64" s="248"/>
      <c r="P64" s="248"/>
    </row>
    <row r="65" spans="1:16" ht="13.5" customHeight="1">
      <c r="A65" s="253"/>
      <c r="C65" s="234"/>
      <c r="D65" s="253"/>
      <c r="K65" s="253"/>
      <c r="L65" s="255"/>
      <c r="M65" s="253"/>
      <c r="N65" s="256"/>
      <c r="O65" s="248"/>
      <c r="P65" s="248"/>
    </row>
    <row r="66" spans="1:16" ht="13.5" customHeight="1">
      <c r="A66" s="253"/>
      <c r="C66" s="234"/>
      <c r="D66" s="253"/>
      <c r="E66" s="253"/>
      <c r="F66" s="253"/>
      <c r="G66" s="253"/>
      <c r="H66" s="253"/>
      <c r="I66" s="253"/>
      <c r="J66" s="253"/>
      <c r="K66" s="253"/>
      <c r="L66" s="255"/>
      <c r="M66" s="253"/>
      <c r="N66" s="256"/>
      <c r="O66" s="248"/>
      <c r="P66" s="248"/>
    </row>
    <row r="67" spans="1:16" ht="15" customHeight="1">
      <c r="A67" s="253"/>
      <c r="C67" s="234"/>
      <c r="D67" s="253"/>
      <c r="E67" s="253"/>
      <c r="F67" s="253"/>
      <c r="G67" s="253"/>
      <c r="H67" s="253"/>
      <c r="I67" s="253"/>
      <c r="J67" s="253"/>
      <c r="K67" s="253"/>
      <c r="L67" s="255"/>
      <c r="M67" s="253"/>
      <c r="N67" s="256"/>
      <c r="O67" s="248"/>
      <c r="P67" s="248"/>
    </row>
    <row r="68" spans="1:16" ht="15" customHeight="1">
      <c r="A68" s="253"/>
      <c r="C68" s="234"/>
      <c r="D68" s="253"/>
      <c r="E68" s="253"/>
      <c r="F68" s="253"/>
      <c r="G68" s="253"/>
      <c r="H68" s="253"/>
      <c r="I68" s="253"/>
      <c r="J68" s="253"/>
      <c r="K68" s="253"/>
      <c r="L68" s="255"/>
      <c r="M68" s="253"/>
      <c r="N68" s="256"/>
      <c r="O68" s="248"/>
      <c r="P68" s="248"/>
    </row>
    <row r="69" spans="1:16" ht="15" customHeight="1">
      <c r="A69" s="253"/>
      <c r="C69" s="234"/>
      <c r="D69" s="253"/>
      <c r="E69" s="253"/>
      <c r="F69" s="253"/>
      <c r="G69" s="253"/>
      <c r="H69" s="253"/>
      <c r="I69" s="253"/>
      <c r="J69" s="253"/>
      <c r="K69" s="253"/>
      <c r="L69" s="255"/>
      <c r="M69" s="253"/>
      <c r="N69" s="256"/>
      <c r="O69" s="248"/>
      <c r="P69" s="248"/>
    </row>
    <row r="70" spans="1:16" ht="15" customHeight="1">
      <c r="A70" s="253"/>
      <c r="C70" s="234"/>
      <c r="D70" s="253"/>
      <c r="E70" s="253"/>
      <c r="F70" s="253"/>
      <c r="G70" s="253"/>
      <c r="H70" s="253"/>
      <c r="I70" s="253"/>
      <c r="J70" s="253"/>
      <c r="K70" s="253"/>
      <c r="L70" s="255"/>
      <c r="M70" s="253"/>
      <c r="N70" s="256"/>
      <c r="O70" s="248"/>
      <c r="P70" s="248"/>
    </row>
    <row r="71" spans="1:16" ht="15" customHeight="1">
      <c r="A71" s="253"/>
      <c r="C71" s="234"/>
      <c r="D71" s="253"/>
      <c r="E71" s="253"/>
      <c r="F71" s="253"/>
      <c r="G71" s="253"/>
      <c r="H71" s="253"/>
      <c r="I71" s="253"/>
      <c r="J71" s="253"/>
      <c r="K71" s="253"/>
      <c r="L71" s="255"/>
      <c r="M71" s="253"/>
      <c r="N71" s="256"/>
      <c r="O71" s="248"/>
      <c r="P71" s="248"/>
    </row>
    <row r="72" spans="1:16" ht="15" customHeight="1">
      <c r="A72" s="253"/>
      <c r="C72" s="234"/>
      <c r="D72" s="253"/>
      <c r="E72" s="253"/>
      <c r="F72" s="253"/>
      <c r="G72" s="253"/>
      <c r="H72" s="253"/>
      <c r="I72" s="253"/>
      <c r="J72" s="253"/>
      <c r="K72" s="253"/>
      <c r="L72" s="255"/>
      <c r="M72" s="253"/>
      <c r="N72" s="256"/>
      <c r="O72" s="248"/>
      <c r="P72" s="248"/>
    </row>
    <row r="73" spans="1:16" ht="15" customHeight="1">
      <c r="A73" s="253"/>
      <c r="C73" s="234"/>
      <c r="D73" s="253"/>
      <c r="E73" s="253"/>
      <c r="F73" s="253"/>
      <c r="G73" s="253"/>
      <c r="H73" s="253"/>
      <c r="I73" s="253"/>
      <c r="J73" s="253"/>
      <c r="K73" s="253"/>
      <c r="L73" s="255"/>
      <c r="M73" s="253"/>
      <c r="N73" s="256"/>
      <c r="O73" s="248"/>
      <c r="P73" s="248"/>
    </row>
    <row r="74" spans="1:16" ht="15" customHeight="1">
      <c r="A74" s="253"/>
      <c r="C74" s="234"/>
      <c r="D74" s="253"/>
      <c r="E74" s="253"/>
      <c r="F74" s="253"/>
      <c r="G74" s="253"/>
      <c r="H74" s="253"/>
      <c r="I74" s="253"/>
      <c r="J74" s="253"/>
      <c r="K74" s="253"/>
      <c r="L74" s="255"/>
      <c r="M74" s="253"/>
      <c r="N74" s="256"/>
      <c r="O74" s="248"/>
      <c r="P74" s="248"/>
    </row>
    <row r="75" spans="1:16" ht="15" customHeight="1">
      <c r="A75" s="253"/>
      <c r="C75" s="234"/>
      <c r="D75" s="253"/>
      <c r="E75" s="253"/>
      <c r="F75" s="253"/>
      <c r="G75" s="253"/>
      <c r="H75" s="253"/>
      <c r="I75" s="253"/>
      <c r="J75" s="253"/>
      <c r="K75" s="253"/>
      <c r="L75" s="255"/>
      <c r="M75" s="253"/>
      <c r="N75" s="256"/>
      <c r="O75" s="248"/>
      <c r="P75" s="248"/>
    </row>
    <row r="76" spans="1:16" ht="15" customHeight="1">
      <c r="A76" s="253"/>
      <c r="C76" s="234"/>
      <c r="D76" s="253"/>
      <c r="E76" s="253"/>
      <c r="F76" s="253"/>
      <c r="G76" s="253"/>
      <c r="H76" s="253"/>
      <c r="I76" s="253"/>
      <c r="J76" s="253"/>
      <c r="K76" s="253"/>
      <c r="L76" s="255"/>
      <c r="M76" s="253"/>
      <c r="N76" s="256"/>
      <c r="O76" s="248"/>
      <c r="P76" s="248"/>
    </row>
    <row r="77" spans="1:16" ht="15" customHeight="1">
      <c r="A77" s="253"/>
      <c r="C77" s="234"/>
      <c r="D77" s="253"/>
      <c r="E77" s="253"/>
      <c r="F77" s="253"/>
      <c r="G77" s="253"/>
      <c r="H77" s="253"/>
      <c r="I77" s="253"/>
      <c r="J77" s="253"/>
      <c r="K77" s="253"/>
      <c r="L77" s="255"/>
      <c r="M77" s="253"/>
      <c r="N77" s="256"/>
      <c r="O77" s="248"/>
      <c r="P77" s="248"/>
    </row>
    <row r="78" spans="1:16" ht="15" customHeight="1">
      <c r="A78" s="253"/>
      <c r="C78" s="234"/>
      <c r="D78" s="253"/>
      <c r="E78" s="253"/>
      <c r="F78" s="253"/>
      <c r="G78" s="253"/>
      <c r="H78" s="253"/>
      <c r="I78" s="253"/>
      <c r="J78" s="253"/>
      <c r="K78" s="253"/>
      <c r="L78" s="255"/>
      <c r="M78" s="253"/>
      <c r="N78" s="256"/>
      <c r="O78" s="248"/>
      <c r="P78" s="248"/>
    </row>
    <row r="79" spans="1:16" ht="15" customHeight="1">
      <c r="A79" s="253"/>
      <c r="C79" s="234"/>
      <c r="D79" s="253"/>
      <c r="E79" s="253"/>
      <c r="F79" s="253"/>
      <c r="G79" s="253"/>
      <c r="H79" s="253"/>
      <c r="I79" s="253"/>
      <c r="J79" s="253"/>
      <c r="K79" s="253"/>
      <c r="L79" s="255"/>
      <c r="M79" s="253"/>
      <c r="N79" s="256"/>
      <c r="O79" s="248"/>
      <c r="P79" s="248"/>
    </row>
    <row r="80" spans="1:16" ht="15" customHeight="1">
      <c r="A80" s="253"/>
      <c r="C80" s="234"/>
      <c r="D80" s="253"/>
      <c r="E80" s="253"/>
      <c r="F80" s="253"/>
      <c r="G80" s="253"/>
      <c r="H80" s="253"/>
      <c r="I80" s="253"/>
      <c r="J80" s="253"/>
      <c r="K80" s="253"/>
      <c r="L80" s="255"/>
      <c r="M80" s="253"/>
      <c r="N80" s="256"/>
      <c r="O80" s="248"/>
      <c r="P80" s="248"/>
    </row>
    <row r="81" spans="1:16" ht="15" customHeight="1">
      <c r="A81" s="253"/>
      <c r="C81" s="234"/>
      <c r="D81" s="253"/>
      <c r="E81" s="253"/>
      <c r="F81" s="253"/>
      <c r="G81" s="253"/>
      <c r="H81" s="253"/>
      <c r="I81" s="253"/>
      <c r="J81" s="253"/>
      <c r="K81" s="253"/>
      <c r="L81" s="255"/>
      <c r="M81" s="253"/>
      <c r="N81" s="256"/>
      <c r="O81" s="248"/>
      <c r="P81" s="248"/>
    </row>
    <row r="82" spans="1:16" ht="15" customHeight="1">
      <c r="A82" s="253"/>
      <c r="C82" s="234"/>
      <c r="D82" s="253"/>
      <c r="E82" s="253"/>
      <c r="F82" s="253"/>
      <c r="G82" s="253"/>
      <c r="H82" s="253"/>
      <c r="I82" s="253"/>
      <c r="J82" s="253"/>
      <c r="K82" s="253"/>
      <c r="L82" s="255"/>
      <c r="M82" s="253"/>
      <c r="N82" s="256"/>
      <c r="O82" s="248"/>
      <c r="P82" s="248"/>
    </row>
    <row r="83" spans="1:16" ht="15" customHeight="1">
      <c r="A83" s="253"/>
      <c r="C83" s="234"/>
      <c r="D83" s="253"/>
      <c r="E83" s="253"/>
      <c r="F83" s="253"/>
      <c r="G83" s="253"/>
      <c r="H83" s="253"/>
      <c r="I83" s="253"/>
      <c r="J83" s="253"/>
      <c r="K83" s="253"/>
      <c r="L83" s="255"/>
      <c r="M83" s="253"/>
      <c r="N83" s="256"/>
      <c r="O83" s="248"/>
      <c r="P83" s="248"/>
    </row>
    <row r="84" spans="1:16" ht="15" customHeight="1">
      <c r="A84" s="253"/>
      <c r="C84" s="234"/>
      <c r="D84" s="253"/>
      <c r="E84" s="253"/>
      <c r="F84" s="253"/>
      <c r="G84" s="253"/>
      <c r="H84" s="253"/>
      <c r="I84" s="253"/>
      <c r="J84" s="253"/>
      <c r="K84" s="253"/>
      <c r="L84" s="255"/>
      <c r="M84" s="253"/>
      <c r="N84" s="256"/>
      <c r="O84" s="248"/>
      <c r="P84" s="248"/>
    </row>
    <row r="85" spans="1:16" ht="15" customHeight="1">
      <c r="A85" s="253"/>
      <c r="C85" s="234"/>
      <c r="D85" s="253"/>
      <c r="E85" s="253"/>
      <c r="F85" s="253"/>
      <c r="G85" s="253"/>
      <c r="H85" s="253"/>
      <c r="I85" s="253"/>
      <c r="J85" s="253"/>
      <c r="K85" s="253"/>
      <c r="L85" s="255"/>
      <c r="M85" s="253"/>
      <c r="N85" s="256"/>
      <c r="O85" s="248"/>
      <c r="P85" s="248"/>
    </row>
    <row r="86" spans="1:16" ht="15" customHeight="1">
      <c r="A86" s="253"/>
      <c r="C86" s="234"/>
      <c r="D86" s="253"/>
      <c r="E86" s="253"/>
      <c r="F86" s="253"/>
      <c r="G86" s="253"/>
      <c r="H86" s="253"/>
      <c r="I86" s="253"/>
      <c r="J86" s="253"/>
      <c r="K86" s="253"/>
      <c r="L86" s="255"/>
      <c r="M86" s="253"/>
      <c r="N86" s="256"/>
      <c r="O86" s="248"/>
      <c r="P86" s="248"/>
    </row>
    <row r="87" spans="1:16" ht="15" customHeight="1">
      <c r="A87" s="253"/>
      <c r="C87" s="234"/>
      <c r="D87" s="253"/>
      <c r="E87" s="253"/>
      <c r="F87" s="253"/>
      <c r="G87" s="253"/>
      <c r="H87" s="253"/>
      <c r="I87" s="253"/>
      <c r="J87" s="253"/>
      <c r="K87" s="253"/>
      <c r="L87" s="255"/>
      <c r="M87" s="253"/>
      <c r="N87" s="256"/>
      <c r="O87" s="248"/>
      <c r="P87" s="248"/>
    </row>
    <row r="88" spans="1:16" ht="15" customHeight="1">
      <c r="A88" s="253"/>
      <c r="C88" s="234"/>
      <c r="D88" s="253"/>
      <c r="E88" s="234"/>
      <c r="F88" s="253"/>
      <c r="I88" s="265"/>
      <c r="J88" s="253"/>
      <c r="K88" s="253"/>
      <c r="L88" s="255"/>
      <c r="M88" s="253"/>
      <c r="N88" s="256"/>
      <c r="O88" s="248"/>
      <c r="P88" s="248"/>
    </row>
    <row r="89" spans="1:16" ht="15" customHeight="1">
      <c r="A89" s="253"/>
      <c r="C89" s="266"/>
      <c r="D89" s="253"/>
      <c r="E89" s="234"/>
      <c r="F89" s="253"/>
      <c r="I89" s="259"/>
      <c r="J89" s="253"/>
      <c r="K89" s="253"/>
    </row>
    <row r="90" spans="1:16" ht="15" customHeight="1">
      <c r="A90" s="253"/>
      <c r="C90" s="266"/>
      <c r="L90" s="253"/>
      <c r="M90" s="253"/>
      <c r="N90" s="253"/>
    </row>
    <row r="91" spans="1:16" ht="15" customHeight="1">
      <c r="A91" s="253"/>
      <c r="C91" s="266"/>
      <c r="D91" s="77"/>
      <c r="F91" s="253"/>
      <c r="G91" s="267"/>
      <c r="H91" s="253"/>
      <c r="I91" s="253"/>
      <c r="J91" s="248"/>
      <c r="K91" s="267"/>
    </row>
    <row r="92" spans="1:16" ht="15" customHeight="1">
      <c r="A92" s="253"/>
      <c r="C92" s="266"/>
      <c r="D92" s="77"/>
      <c r="F92" s="253"/>
      <c r="G92" s="267"/>
      <c r="H92" s="253"/>
      <c r="I92" s="253"/>
      <c r="J92" s="248"/>
      <c r="K92" s="267"/>
    </row>
    <row r="93" spans="1:16" ht="15" customHeight="1">
      <c r="A93" s="253"/>
      <c r="C93" s="268"/>
      <c r="D93" s="253"/>
      <c r="E93" s="253"/>
      <c r="F93" s="253"/>
      <c r="G93" s="267"/>
      <c r="H93" s="253"/>
      <c r="I93" s="253"/>
      <c r="J93" s="253"/>
      <c r="K93" s="267"/>
    </row>
    <row r="94" spans="1:16" ht="15" customHeight="1">
      <c r="A94" s="253"/>
      <c r="C94" s="268"/>
      <c r="D94" s="253"/>
      <c r="E94" s="253"/>
      <c r="F94" s="253"/>
      <c r="G94" s="267"/>
      <c r="H94" s="253"/>
      <c r="I94" s="253"/>
      <c r="J94" s="253"/>
      <c r="K94" s="267"/>
    </row>
    <row r="95" spans="1:16" ht="15" customHeight="1">
      <c r="A95" s="253"/>
      <c r="C95" s="268"/>
      <c r="D95" s="253"/>
      <c r="E95" s="253"/>
      <c r="F95" s="253"/>
      <c r="G95" s="269"/>
      <c r="H95" s="253"/>
      <c r="I95" s="253"/>
      <c r="J95" s="253"/>
      <c r="K95" s="253"/>
      <c r="L95" s="248"/>
      <c r="M95" s="257"/>
      <c r="N95" s="257"/>
    </row>
    <row r="96" spans="1:16" ht="15" customHeight="1">
      <c r="A96" s="253"/>
      <c r="C96" s="265"/>
      <c r="D96" s="253"/>
      <c r="E96" s="253"/>
      <c r="F96" s="253"/>
      <c r="G96" s="267"/>
      <c r="H96" s="253"/>
      <c r="I96" s="253"/>
      <c r="J96" s="253"/>
      <c r="K96" s="267"/>
    </row>
    <row r="97" spans="1:14" ht="15" customHeight="1">
      <c r="A97" s="253"/>
      <c r="C97" s="266"/>
      <c r="F97" s="253"/>
      <c r="G97" s="267"/>
      <c r="H97" s="253"/>
      <c r="I97" s="253"/>
      <c r="J97" s="248"/>
      <c r="K97" s="267"/>
      <c r="L97" s="253"/>
      <c r="M97" s="253"/>
      <c r="N97" s="253"/>
    </row>
    <row r="98" spans="1:14" ht="15" customHeight="1">
      <c r="A98" s="253"/>
      <c r="C98" s="266"/>
      <c r="F98" s="253"/>
      <c r="G98" s="267"/>
      <c r="H98" s="253"/>
      <c r="I98" s="253"/>
      <c r="J98" s="253"/>
      <c r="K98" s="267"/>
      <c r="L98" s="253"/>
      <c r="M98" s="253"/>
      <c r="N98" s="253"/>
    </row>
    <row r="99" spans="1:14" ht="15" customHeight="1">
      <c r="A99" s="253"/>
      <c r="C99" s="270"/>
      <c r="F99" s="253"/>
      <c r="G99" s="267"/>
      <c r="H99" s="253"/>
      <c r="I99" s="253"/>
      <c r="J99" s="253"/>
      <c r="K99" s="267"/>
      <c r="L99" s="253"/>
      <c r="M99" s="253"/>
      <c r="N99" s="253"/>
    </row>
    <row r="100" spans="1:14" ht="15" customHeight="1">
      <c r="A100" s="253"/>
      <c r="C100" s="266"/>
      <c r="F100" s="253"/>
      <c r="G100" s="267"/>
      <c r="H100" s="253"/>
      <c r="I100" s="253"/>
      <c r="J100" s="253"/>
      <c r="K100" s="267"/>
      <c r="L100" s="253"/>
      <c r="M100" s="253"/>
      <c r="N100" s="253"/>
    </row>
    <row r="101" spans="1:14" ht="15" customHeight="1">
      <c r="A101" s="253"/>
      <c r="C101" s="266"/>
      <c r="D101" s="77"/>
      <c r="F101" s="253"/>
      <c r="G101" s="267"/>
      <c r="H101" s="253"/>
      <c r="I101" s="253"/>
      <c r="J101" s="248"/>
      <c r="K101" s="267"/>
    </row>
    <row r="102" spans="1:14" ht="15" customHeight="1">
      <c r="A102" s="253"/>
      <c r="C102" s="266"/>
      <c r="D102" s="77"/>
      <c r="F102" s="253"/>
      <c r="G102" s="267"/>
      <c r="H102" s="253"/>
      <c r="I102" s="253"/>
      <c r="J102" s="248"/>
      <c r="K102" s="267"/>
    </row>
    <row r="103" spans="1:14" ht="15" customHeight="1">
      <c r="A103" s="253"/>
      <c r="C103" s="266"/>
      <c r="D103" s="77"/>
      <c r="F103" s="266"/>
      <c r="G103" s="267"/>
      <c r="H103" s="253"/>
      <c r="I103" s="253"/>
      <c r="J103" s="248"/>
      <c r="K103" s="267"/>
      <c r="L103" s="253"/>
      <c r="M103" s="253"/>
      <c r="N103" s="253"/>
    </row>
    <row r="104" spans="1:14" ht="15" customHeight="1">
      <c r="A104" s="253"/>
      <c r="C104" s="266"/>
      <c r="D104" s="77"/>
      <c r="G104" s="267"/>
      <c r="H104" s="253"/>
      <c r="I104" s="253"/>
      <c r="J104" s="248"/>
      <c r="K104" s="267"/>
      <c r="L104" s="253"/>
      <c r="M104" s="253"/>
      <c r="N104" s="253"/>
    </row>
    <row r="105" spans="1:14" ht="15" customHeight="1">
      <c r="A105" s="253"/>
      <c r="C105" s="265"/>
      <c r="D105" s="253"/>
      <c r="E105" s="253"/>
      <c r="F105" s="253"/>
      <c r="G105" s="269"/>
      <c r="H105" s="253"/>
      <c r="I105" s="253"/>
      <c r="J105" s="253"/>
      <c r="K105" s="253"/>
      <c r="L105" s="248"/>
      <c r="M105" s="257"/>
      <c r="N105" s="257"/>
    </row>
    <row r="106" spans="1:14" ht="15" customHeight="1">
      <c r="A106" s="253"/>
      <c r="C106" s="265"/>
      <c r="D106" s="253"/>
      <c r="E106" s="253"/>
      <c r="F106" s="253"/>
      <c r="G106" s="267"/>
      <c r="H106" s="253"/>
      <c r="I106" s="253"/>
      <c r="J106" s="253"/>
      <c r="K106" s="267"/>
    </row>
    <row r="107" spans="1:14" ht="15" customHeight="1">
      <c r="A107" s="253"/>
      <c r="C107" s="266"/>
      <c r="F107" s="253"/>
      <c r="G107" s="267"/>
      <c r="H107" s="253"/>
      <c r="I107" s="253"/>
      <c r="J107" s="248"/>
      <c r="K107" s="267"/>
      <c r="L107" s="253"/>
      <c r="M107" s="253"/>
      <c r="N107" s="253"/>
    </row>
    <row r="108" spans="1:14" ht="15" customHeight="1">
      <c r="A108" s="253"/>
      <c r="C108" s="266"/>
      <c r="F108" s="253"/>
      <c r="G108" s="267"/>
      <c r="H108" s="253"/>
      <c r="I108" s="253"/>
      <c r="J108" s="253"/>
      <c r="K108" s="267"/>
      <c r="L108" s="253"/>
      <c r="M108" s="253"/>
      <c r="N108" s="253"/>
    </row>
    <row r="109" spans="1:14" ht="15" customHeight="1">
      <c r="A109" s="253"/>
      <c r="C109" s="270"/>
      <c r="F109" s="253"/>
      <c r="G109" s="267"/>
      <c r="H109" s="253"/>
      <c r="I109" s="253"/>
      <c r="J109" s="253"/>
      <c r="K109" s="267"/>
      <c r="L109" s="253"/>
      <c r="M109" s="253"/>
      <c r="N109" s="253"/>
    </row>
    <row r="110" spans="1:14" ht="15" customHeight="1">
      <c r="A110" s="253"/>
      <c r="C110" s="266"/>
      <c r="D110" s="77"/>
      <c r="F110" s="253"/>
      <c r="G110" s="267"/>
      <c r="H110" s="253"/>
      <c r="I110" s="253"/>
      <c r="J110" s="248"/>
      <c r="K110" s="267"/>
    </row>
    <row r="111" spans="1:14" ht="15" customHeight="1">
      <c r="A111" s="253"/>
      <c r="C111" s="266"/>
      <c r="F111" s="253"/>
      <c r="G111" s="267"/>
      <c r="H111" s="253"/>
      <c r="I111" s="253"/>
      <c r="J111" s="253"/>
      <c r="K111" s="267"/>
      <c r="L111" s="253"/>
      <c r="M111" s="253"/>
      <c r="N111" s="253"/>
    </row>
    <row r="112" spans="1:14" ht="15" customHeight="1">
      <c r="A112" s="253"/>
      <c r="C112" s="266"/>
      <c r="D112" s="77"/>
      <c r="F112" s="253"/>
      <c r="G112" s="267"/>
      <c r="H112" s="253"/>
      <c r="I112" s="253"/>
      <c r="J112" s="248"/>
      <c r="K112" s="267"/>
    </row>
    <row r="113" spans="1:14" ht="15" customHeight="1">
      <c r="A113" s="253"/>
      <c r="C113" s="266"/>
      <c r="D113" s="77"/>
      <c r="F113" s="253"/>
      <c r="G113" s="267"/>
      <c r="H113" s="253"/>
      <c r="I113" s="253"/>
      <c r="J113" s="248"/>
      <c r="K113" s="267"/>
    </row>
    <row r="114" spans="1:14" ht="15" customHeight="1">
      <c r="A114" s="253"/>
      <c r="C114" s="266"/>
      <c r="D114" s="77"/>
      <c r="F114" s="253"/>
      <c r="G114" s="267"/>
      <c r="H114" s="253"/>
      <c r="I114" s="253"/>
      <c r="J114" s="248"/>
      <c r="K114" s="267"/>
      <c r="L114" s="253"/>
      <c r="M114" s="253"/>
      <c r="N114" s="253"/>
    </row>
    <row r="115" spans="1:14" ht="15" customHeight="1">
      <c r="A115" s="253"/>
      <c r="C115" s="266"/>
      <c r="D115" s="77"/>
      <c r="F115" s="253"/>
      <c r="G115" s="267"/>
      <c r="H115" s="253"/>
      <c r="I115" s="253"/>
      <c r="J115" s="248"/>
      <c r="K115" s="267"/>
      <c r="L115" s="253"/>
      <c r="M115" s="253"/>
      <c r="N115" s="253"/>
    </row>
    <row r="116" spans="1:14" ht="15" customHeight="1">
      <c r="A116" s="253"/>
      <c r="C116" s="265"/>
      <c r="D116" s="253"/>
      <c r="E116" s="253"/>
      <c r="F116" s="253"/>
      <c r="G116" s="269"/>
      <c r="H116" s="253"/>
      <c r="I116" s="253"/>
      <c r="J116" s="253"/>
      <c r="K116" s="253"/>
      <c r="L116" s="248"/>
      <c r="M116" s="257"/>
      <c r="N116" s="257"/>
    </row>
    <row r="117" spans="1:14" ht="15" customHeight="1">
      <c r="A117" s="253"/>
      <c r="C117" s="265"/>
      <c r="D117" s="253"/>
      <c r="E117" s="253"/>
      <c r="F117" s="253"/>
      <c r="G117" s="267"/>
      <c r="H117" s="253"/>
      <c r="I117" s="253"/>
      <c r="J117" s="253"/>
      <c r="K117" s="267"/>
    </row>
    <row r="118" spans="1:14" ht="15" customHeight="1">
      <c r="A118" s="253"/>
      <c r="C118" s="266"/>
      <c r="F118" s="253"/>
      <c r="G118" s="267"/>
      <c r="H118" s="253"/>
      <c r="I118" s="253"/>
      <c r="J118" s="248"/>
      <c r="K118" s="267"/>
      <c r="L118" s="253"/>
      <c r="M118" s="253"/>
      <c r="N118" s="253"/>
    </row>
    <row r="119" spans="1:14" ht="15" customHeight="1">
      <c r="A119" s="253"/>
      <c r="C119" s="266"/>
      <c r="F119" s="253"/>
      <c r="G119" s="267"/>
      <c r="H119" s="253"/>
      <c r="I119" s="253"/>
      <c r="J119" s="253"/>
      <c r="K119" s="267"/>
      <c r="L119" s="253"/>
      <c r="M119" s="253"/>
      <c r="N119" s="253"/>
    </row>
    <row r="120" spans="1:14" ht="15" customHeight="1">
      <c r="A120" s="253"/>
      <c r="C120" s="270"/>
      <c r="F120" s="253"/>
      <c r="G120" s="267"/>
      <c r="H120" s="253"/>
      <c r="I120" s="253"/>
      <c r="J120" s="253"/>
      <c r="K120" s="267"/>
      <c r="L120" s="253"/>
      <c r="M120" s="253"/>
      <c r="N120" s="253"/>
    </row>
    <row r="121" spans="1:14" ht="15" customHeight="1">
      <c r="A121" s="253"/>
      <c r="C121" s="266"/>
      <c r="D121" s="77"/>
      <c r="F121" s="253"/>
      <c r="G121" s="267"/>
      <c r="H121" s="253"/>
      <c r="I121" s="253"/>
      <c r="J121" s="248"/>
      <c r="K121" s="267"/>
    </row>
    <row r="122" spans="1:14" ht="15" customHeight="1">
      <c r="A122" s="253"/>
      <c r="C122" s="266"/>
      <c r="F122" s="253"/>
      <c r="G122" s="267"/>
      <c r="H122" s="253"/>
      <c r="I122" s="253"/>
      <c r="J122" s="253"/>
      <c r="K122" s="267"/>
      <c r="L122" s="253"/>
      <c r="M122" s="253"/>
      <c r="N122" s="253"/>
    </row>
    <row r="123" spans="1:14" ht="15" customHeight="1">
      <c r="A123" s="253"/>
      <c r="C123" s="266"/>
      <c r="D123" s="77"/>
      <c r="F123" s="253"/>
      <c r="G123" s="267"/>
      <c r="H123" s="253"/>
      <c r="I123" s="253"/>
      <c r="J123" s="248"/>
      <c r="K123" s="267"/>
    </row>
    <row r="124" spans="1:14" ht="15" customHeight="1">
      <c r="A124" s="253"/>
      <c r="C124" s="266"/>
      <c r="D124" s="77"/>
      <c r="F124" s="253"/>
      <c r="G124" s="267"/>
      <c r="H124" s="253"/>
      <c r="I124" s="253"/>
      <c r="J124" s="248"/>
      <c r="K124" s="267"/>
    </row>
    <row r="125" spans="1:14" ht="15" customHeight="1">
      <c r="A125" s="253"/>
      <c r="C125" s="271"/>
      <c r="F125" s="266"/>
      <c r="G125" s="253"/>
      <c r="I125" s="253"/>
      <c r="J125" s="253"/>
      <c r="K125" s="253"/>
      <c r="L125" s="257"/>
      <c r="M125" s="257"/>
      <c r="N125" s="257"/>
    </row>
    <row r="126" spans="1:14" ht="15" customHeight="1">
      <c r="A126" s="253"/>
      <c r="C126" s="268"/>
      <c r="H126" s="253"/>
      <c r="I126" s="253"/>
      <c r="J126" s="253"/>
      <c r="K126" s="253"/>
      <c r="L126" s="257"/>
      <c r="M126" s="257"/>
      <c r="N126" s="257"/>
    </row>
    <row r="127" spans="1:14" ht="15" customHeight="1">
      <c r="A127" s="253"/>
      <c r="C127" s="268"/>
      <c r="D127" s="253"/>
      <c r="E127" s="257"/>
      <c r="F127" s="253"/>
      <c r="G127" s="269"/>
      <c r="H127" s="253"/>
      <c r="I127" s="253"/>
      <c r="J127" s="253"/>
      <c r="K127" s="253"/>
      <c r="L127" s="248"/>
      <c r="M127" s="257"/>
      <c r="N127" s="257"/>
    </row>
    <row r="128" spans="1:14" ht="15" customHeight="1">
      <c r="A128" s="253"/>
      <c r="F128" s="253"/>
      <c r="G128" s="267"/>
      <c r="H128" s="253"/>
      <c r="I128" s="253"/>
      <c r="K128" s="267"/>
      <c r="L128" s="253"/>
      <c r="M128" s="253"/>
      <c r="N128" s="253"/>
    </row>
    <row r="129" spans="1:14" ht="15" customHeight="1">
      <c r="A129" s="253"/>
      <c r="C129" s="266"/>
      <c r="F129" s="253"/>
      <c r="G129" s="267"/>
      <c r="H129" s="253"/>
      <c r="I129" s="253"/>
      <c r="J129" s="248"/>
      <c r="K129" s="267"/>
      <c r="L129" s="253"/>
      <c r="M129" s="253"/>
      <c r="N129" s="253"/>
    </row>
    <row r="130" spans="1:14" ht="15" customHeight="1">
      <c r="A130" s="253"/>
      <c r="C130" s="266"/>
      <c r="F130" s="253"/>
      <c r="G130" s="267"/>
      <c r="H130" s="253"/>
      <c r="I130" s="253"/>
      <c r="J130" s="253"/>
      <c r="K130" s="267"/>
      <c r="L130" s="253"/>
      <c r="M130" s="253"/>
      <c r="N130" s="253"/>
    </row>
    <row r="131" spans="1:14" ht="15" customHeight="1">
      <c r="A131" s="253"/>
      <c r="C131" s="266"/>
      <c r="D131" s="77"/>
      <c r="F131" s="253"/>
      <c r="G131" s="267"/>
      <c r="H131" s="253"/>
      <c r="I131" s="253"/>
      <c r="J131" s="248"/>
      <c r="K131" s="267"/>
      <c r="L131" s="253"/>
      <c r="M131" s="253"/>
      <c r="N131" s="253"/>
    </row>
    <row r="132" spans="1:14" ht="15" customHeight="1">
      <c r="A132" s="253"/>
      <c r="C132" s="266"/>
      <c r="D132" s="77"/>
      <c r="F132" s="266"/>
      <c r="G132" s="267"/>
      <c r="H132" s="253"/>
      <c r="I132" s="253"/>
      <c r="J132" s="248"/>
      <c r="K132" s="267"/>
      <c r="L132" s="253"/>
      <c r="M132" s="253"/>
      <c r="N132" s="253"/>
    </row>
    <row r="133" spans="1:14" ht="15" customHeight="1">
      <c r="A133" s="253"/>
      <c r="C133" s="266"/>
      <c r="D133" s="77"/>
      <c r="G133" s="267"/>
      <c r="H133" s="253"/>
      <c r="I133" s="253"/>
      <c r="J133" s="248"/>
      <c r="K133" s="267"/>
      <c r="L133" s="253"/>
      <c r="M133" s="253"/>
      <c r="N133" s="253"/>
    </row>
    <row r="134" spans="1:14" ht="15" customHeight="1">
      <c r="A134" s="253"/>
      <c r="C134" s="265"/>
      <c r="D134" s="253"/>
      <c r="E134" s="248"/>
      <c r="F134" s="253"/>
      <c r="G134" s="269"/>
      <c r="H134" s="253"/>
      <c r="I134" s="253"/>
      <c r="J134" s="253"/>
      <c r="K134" s="253"/>
      <c r="L134" s="248"/>
      <c r="M134" s="257"/>
      <c r="N134" s="257"/>
    </row>
    <row r="135" spans="1:14" ht="15" customHeight="1">
      <c r="A135" s="253"/>
      <c r="C135" s="265"/>
      <c r="D135" s="253"/>
      <c r="E135" s="253"/>
      <c r="F135" s="253"/>
      <c r="G135" s="267"/>
      <c r="H135" s="253"/>
      <c r="I135" s="253"/>
      <c r="J135" s="253"/>
      <c r="K135" s="267"/>
    </row>
    <row r="136" spans="1:14" ht="15" customHeight="1">
      <c r="A136" s="253"/>
      <c r="C136" s="266"/>
      <c r="F136" s="253"/>
      <c r="G136" s="267"/>
      <c r="H136" s="253"/>
      <c r="I136" s="253"/>
      <c r="J136" s="248"/>
      <c r="K136" s="267"/>
      <c r="L136" s="253"/>
      <c r="M136" s="253"/>
      <c r="N136" s="253"/>
    </row>
    <row r="137" spans="1:14" ht="15" customHeight="1">
      <c r="A137" s="253"/>
      <c r="C137" s="266"/>
      <c r="F137" s="253"/>
      <c r="G137" s="267"/>
      <c r="H137" s="253"/>
      <c r="I137" s="253"/>
      <c r="J137" s="253"/>
      <c r="K137" s="267"/>
      <c r="L137" s="253"/>
      <c r="M137" s="253"/>
      <c r="N137" s="253"/>
    </row>
    <row r="138" spans="1:14" ht="15" customHeight="1">
      <c r="A138" s="253"/>
      <c r="C138" s="266"/>
      <c r="D138" s="77"/>
      <c r="F138" s="253"/>
      <c r="G138" s="267"/>
      <c r="H138" s="253"/>
      <c r="I138" s="253"/>
      <c r="J138" s="248"/>
      <c r="K138" s="267"/>
      <c r="L138" s="253"/>
      <c r="M138" s="253"/>
      <c r="N138" s="253"/>
    </row>
    <row r="139" spans="1:14" ht="15" customHeight="1">
      <c r="A139" s="253"/>
      <c r="C139" s="266"/>
      <c r="D139" s="77"/>
      <c r="F139" s="253"/>
      <c r="G139" s="267"/>
      <c r="H139" s="253"/>
      <c r="I139" s="253"/>
      <c r="J139" s="248"/>
      <c r="K139" s="267"/>
      <c r="L139" s="253"/>
      <c r="M139" s="253"/>
      <c r="N139" s="253"/>
    </row>
    <row r="140" spans="1:14" ht="15" customHeight="1">
      <c r="A140" s="253"/>
      <c r="C140" s="266"/>
      <c r="D140" s="77"/>
      <c r="F140" s="253"/>
      <c r="G140" s="267"/>
      <c r="H140" s="253"/>
      <c r="I140" s="253"/>
      <c r="J140" s="248"/>
      <c r="K140" s="267"/>
      <c r="L140" s="253"/>
      <c r="M140" s="253"/>
      <c r="N140" s="253"/>
    </row>
    <row r="141" spans="1:14" ht="15" customHeight="1">
      <c r="A141" s="253"/>
      <c r="C141" s="265"/>
      <c r="D141" s="253"/>
      <c r="E141" s="248"/>
      <c r="F141" s="253"/>
      <c r="G141" s="269"/>
      <c r="H141" s="253"/>
      <c r="I141" s="253"/>
      <c r="J141" s="253"/>
      <c r="K141" s="253"/>
      <c r="L141" s="248"/>
      <c r="M141" s="257"/>
      <c r="N141" s="257"/>
    </row>
    <row r="142" spans="1:14" ht="15" customHeight="1">
      <c r="A142" s="253"/>
      <c r="C142" s="265"/>
      <c r="D142" s="253"/>
      <c r="E142" s="253"/>
      <c r="F142" s="253"/>
      <c r="G142" s="267"/>
      <c r="H142" s="253"/>
      <c r="I142" s="253"/>
      <c r="J142" s="253"/>
      <c r="K142" s="267"/>
    </row>
    <row r="143" spans="1:14" ht="15" customHeight="1">
      <c r="A143" s="253"/>
      <c r="C143" s="266"/>
      <c r="F143" s="253"/>
      <c r="G143" s="267"/>
      <c r="H143" s="253"/>
      <c r="I143" s="253"/>
      <c r="J143" s="248"/>
      <c r="K143" s="267"/>
      <c r="L143" s="253"/>
      <c r="M143" s="253"/>
      <c r="N143" s="253"/>
    </row>
    <row r="144" spans="1:14" ht="15" customHeight="1">
      <c r="A144" s="253"/>
      <c r="C144" s="266"/>
      <c r="F144" s="253"/>
      <c r="G144" s="267"/>
      <c r="H144" s="253"/>
      <c r="I144" s="253"/>
      <c r="J144" s="253"/>
      <c r="K144" s="267"/>
      <c r="L144" s="253"/>
      <c r="M144" s="253"/>
      <c r="N144" s="253"/>
    </row>
    <row r="145" spans="1:14" ht="15" customHeight="1">
      <c r="A145" s="253"/>
      <c r="C145" s="266"/>
      <c r="D145" s="77"/>
      <c r="F145" s="253"/>
      <c r="G145" s="267"/>
      <c r="H145" s="253"/>
      <c r="I145" s="253"/>
      <c r="J145" s="248"/>
      <c r="K145" s="267"/>
      <c r="L145" s="253"/>
      <c r="M145" s="253"/>
      <c r="N145" s="253"/>
    </row>
    <row r="146" spans="1:14" ht="15" customHeight="1">
      <c r="A146" s="253"/>
      <c r="C146" s="266"/>
      <c r="D146" s="77"/>
      <c r="G146" s="267"/>
      <c r="H146" s="253"/>
      <c r="I146" s="253"/>
      <c r="J146" s="248"/>
      <c r="K146" s="267"/>
      <c r="L146" s="253"/>
      <c r="M146" s="253"/>
      <c r="N146" s="253"/>
    </row>
    <row r="147" spans="1:14" ht="15" customHeight="1">
      <c r="A147" s="253"/>
      <c r="C147" s="268"/>
      <c r="H147" s="253"/>
      <c r="I147" s="253"/>
      <c r="J147" s="253"/>
      <c r="K147" s="253"/>
      <c r="L147" s="257"/>
      <c r="M147" s="257"/>
      <c r="N147" s="257"/>
    </row>
    <row r="148" spans="1:14" ht="15" customHeight="1">
      <c r="A148" s="253"/>
      <c r="C148" s="268"/>
      <c r="D148" s="253"/>
      <c r="E148" s="257"/>
      <c r="F148" s="253"/>
      <c r="G148" s="269"/>
      <c r="H148" s="253"/>
      <c r="I148" s="253"/>
      <c r="J148" s="253"/>
      <c r="K148" s="253"/>
      <c r="L148" s="248"/>
      <c r="M148" s="257"/>
      <c r="N148" s="257"/>
    </row>
    <row r="149" spans="1:14" ht="15" customHeight="1">
      <c r="A149" s="253"/>
      <c r="F149" s="253"/>
      <c r="G149" s="267"/>
      <c r="H149" s="253"/>
      <c r="I149" s="253"/>
      <c r="K149" s="267"/>
      <c r="L149" s="253"/>
      <c r="M149" s="253"/>
      <c r="N149" s="253"/>
    </row>
    <row r="150" spans="1:14" ht="15" customHeight="1">
      <c r="A150" s="253"/>
      <c r="C150" s="266"/>
      <c r="F150" s="253"/>
      <c r="G150" s="267"/>
      <c r="H150" s="253"/>
      <c r="I150" s="253"/>
      <c r="J150" s="248"/>
      <c r="K150" s="267"/>
      <c r="L150" s="253"/>
      <c r="M150" s="253"/>
      <c r="N150" s="253"/>
    </row>
    <row r="151" spans="1:14" ht="15" customHeight="1">
      <c r="A151" s="253"/>
      <c r="C151" s="266"/>
      <c r="F151" s="253"/>
      <c r="G151" s="267"/>
      <c r="H151" s="253"/>
      <c r="I151" s="253"/>
      <c r="J151" s="253"/>
      <c r="K151" s="267"/>
      <c r="L151" s="253"/>
      <c r="M151" s="253"/>
      <c r="N151" s="253"/>
    </row>
    <row r="152" spans="1:14" ht="15" customHeight="1">
      <c r="A152" s="253"/>
      <c r="C152" s="266"/>
      <c r="F152" s="253"/>
      <c r="G152" s="267"/>
      <c r="H152" s="253"/>
      <c r="I152" s="253"/>
      <c r="J152" s="253"/>
      <c r="K152" s="267"/>
      <c r="L152" s="253"/>
      <c r="M152" s="253"/>
      <c r="N152" s="253"/>
    </row>
    <row r="153" spans="1:14" ht="15" customHeight="1">
      <c r="A153" s="253"/>
      <c r="C153" s="266"/>
      <c r="D153" s="77"/>
      <c r="F153" s="253"/>
      <c r="G153" s="267"/>
      <c r="H153" s="253"/>
      <c r="I153" s="253"/>
      <c r="J153" s="248"/>
      <c r="K153" s="267"/>
      <c r="L153" s="253"/>
      <c r="M153" s="253"/>
      <c r="N153" s="253"/>
    </row>
    <row r="154" spans="1:14" ht="15" customHeight="1">
      <c r="A154" s="253"/>
      <c r="C154" s="266"/>
      <c r="D154" s="77"/>
      <c r="G154" s="267"/>
      <c r="H154" s="253"/>
      <c r="I154" s="253"/>
      <c r="J154" s="248"/>
      <c r="K154" s="267"/>
      <c r="L154" s="253"/>
      <c r="M154" s="253"/>
      <c r="N154" s="253"/>
    </row>
    <row r="155" spans="1:14" ht="15" customHeight="1">
      <c r="A155" s="253"/>
      <c r="H155" s="253"/>
      <c r="I155" s="253"/>
      <c r="J155" s="253"/>
      <c r="K155" s="253"/>
      <c r="L155" s="257"/>
      <c r="M155" s="257"/>
      <c r="N155" s="257"/>
    </row>
    <row r="156" spans="1:14" ht="15" customHeight="1">
      <c r="A156" s="253"/>
      <c r="C156" s="268"/>
      <c r="D156" s="253"/>
      <c r="E156" s="257"/>
      <c r="F156" s="253"/>
      <c r="G156" s="269"/>
      <c r="H156" s="253"/>
      <c r="I156" s="253"/>
      <c r="J156" s="253"/>
      <c r="K156" s="253"/>
      <c r="L156" s="248"/>
      <c r="M156" s="257"/>
      <c r="N156" s="257"/>
    </row>
    <row r="157" spans="1:14" ht="15" customHeight="1">
      <c r="A157" s="253"/>
      <c r="F157" s="253"/>
      <c r="G157" s="267"/>
      <c r="H157" s="253"/>
      <c r="I157" s="253"/>
      <c r="K157" s="267"/>
      <c r="L157" s="253"/>
      <c r="M157" s="253"/>
      <c r="N157" s="253"/>
    </row>
    <row r="158" spans="1:14" ht="15" customHeight="1">
      <c r="A158" s="253"/>
      <c r="C158" s="266"/>
      <c r="F158" s="253"/>
      <c r="G158" s="267"/>
      <c r="H158" s="253"/>
      <c r="I158" s="253"/>
      <c r="J158" s="248"/>
      <c r="K158" s="267"/>
      <c r="L158" s="253"/>
      <c r="M158" s="253"/>
      <c r="N158" s="253"/>
    </row>
    <row r="159" spans="1:14" ht="15" customHeight="1">
      <c r="A159" s="253"/>
      <c r="C159" s="266"/>
      <c r="F159" s="253"/>
      <c r="G159" s="267"/>
      <c r="H159" s="253"/>
      <c r="I159" s="253"/>
      <c r="J159" s="253"/>
      <c r="K159" s="267"/>
      <c r="L159" s="253"/>
      <c r="M159" s="253"/>
      <c r="N159" s="253"/>
    </row>
    <row r="160" spans="1:14" ht="15" customHeight="1">
      <c r="A160" s="253"/>
      <c r="C160" s="266"/>
      <c r="F160" s="253"/>
      <c r="G160" s="267"/>
      <c r="H160" s="253"/>
      <c r="I160" s="253"/>
      <c r="J160" s="253"/>
      <c r="K160" s="267"/>
      <c r="L160" s="253"/>
      <c r="M160" s="253"/>
      <c r="N160" s="253"/>
    </row>
    <row r="161" spans="1:14" ht="15" customHeight="1">
      <c r="A161" s="253"/>
      <c r="C161" s="266"/>
      <c r="D161" s="77"/>
      <c r="F161" s="253"/>
      <c r="G161" s="267"/>
      <c r="H161" s="253"/>
      <c r="I161" s="253"/>
      <c r="J161" s="248"/>
      <c r="K161" s="267"/>
      <c r="L161" s="253"/>
      <c r="M161" s="253"/>
      <c r="N161" s="253"/>
    </row>
    <row r="162" spans="1:14" ht="15" customHeight="1">
      <c r="A162" s="253"/>
      <c r="C162" s="266"/>
      <c r="D162" s="77"/>
      <c r="G162" s="267"/>
      <c r="H162" s="253"/>
      <c r="I162" s="253"/>
      <c r="J162" s="248"/>
      <c r="K162" s="267"/>
      <c r="L162" s="253"/>
      <c r="M162" s="253"/>
      <c r="N162" s="253"/>
    </row>
    <row r="163" spans="1:14" ht="15" customHeight="1">
      <c r="A163" s="253"/>
      <c r="C163" s="268"/>
      <c r="H163" s="253"/>
      <c r="I163" s="253"/>
      <c r="J163" s="253"/>
      <c r="K163" s="253"/>
      <c r="L163" s="257"/>
      <c r="M163" s="257"/>
      <c r="N163" s="257"/>
    </row>
    <row r="164" spans="1:14" ht="15" customHeight="1">
      <c r="A164" s="253"/>
      <c r="C164" s="268"/>
      <c r="D164" s="253"/>
      <c r="E164" s="257"/>
      <c r="F164" s="253"/>
      <c r="G164" s="269"/>
      <c r="H164" s="253"/>
      <c r="I164" s="253"/>
      <c r="J164" s="253"/>
      <c r="K164" s="253"/>
      <c r="L164" s="248"/>
      <c r="M164" s="257"/>
      <c r="N164" s="257"/>
    </row>
    <row r="165" spans="1:14" ht="15" customHeight="1">
      <c r="A165" s="253"/>
      <c r="F165" s="253"/>
      <c r="G165" s="267"/>
      <c r="H165" s="253"/>
      <c r="I165" s="253"/>
      <c r="K165" s="267"/>
      <c r="L165" s="253"/>
      <c r="M165" s="253"/>
      <c r="N165" s="253"/>
    </row>
    <row r="166" spans="1:14" ht="15" customHeight="1">
      <c r="A166" s="253"/>
      <c r="C166" s="266"/>
      <c r="F166" s="253"/>
      <c r="G166" s="267"/>
      <c r="H166" s="253"/>
      <c r="I166" s="253"/>
      <c r="J166" s="248"/>
      <c r="K166" s="267"/>
      <c r="L166" s="253"/>
      <c r="M166" s="253"/>
      <c r="N166" s="253"/>
    </row>
    <row r="167" spans="1:14" ht="15" customHeight="1">
      <c r="A167" s="253"/>
      <c r="C167" s="266"/>
      <c r="F167" s="253"/>
      <c r="G167" s="267"/>
      <c r="H167" s="253"/>
      <c r="I167" s="253"/>
      <c r="J167" s="253"/>
      <c r="K167" s="267"/>
      <c r="L167" s="253"/>
      <c r="M167" s="253"/>
      <c r="N167" s="253"/>
    </row>
    <row r="168" spans="1:14" ht="15" customHeight="1">
      <c r="A168" s="253"/>
      <c r="C168" s="266"/>
      <c r="F168" s="253"/>
      <c r="G168" s="267"/>
      <c r="H168" s="253"/>
      <c r="I168" s="253"/>
      <c r="J168" s="253"/>
      <c r="K168" s="267"/>
      <c r="L168" s="253"/>
      <c r="M168" s="253"/>
      <c r="N168" s="253"/>
    </row>
    <row r="169" spans="1:14" ht="15" customHeight="1">
      <c r="A169" s="253"/>
      <c r="C169" s="266"/>
      <c r="D169" s="77"/>
      <c r="F169" s="253"/>
      <c r="G169" s="267"/>
      <c r="H169" s="253"/>
      <c r="I169" s="253"/>
      <c r="J169" s="248"/>
      <c r="K169" s="267"/>
      <c r="L169" s="253"/>
      <c r="M169" s="253"/>
      <c r="N169" s="253"/>
    </row>
    <row r="170" spans="1:14" ht="15" customHeight="1">
      <c r="A170" s="253"/>
      <c r="C170" s="266"/>
      <c r="D170" s="77"/>
      <c r="G170" s="267"/>
      <c r="H170" s="253"/>
      <c r="I170" s="253"/>
      <c r="J170" s="248"/>
      <c r="K170" s="267"/>
      <c r="L170" s="253"/>
      <c r="M170" s="253"/>
      <c r="N170" s="253"/>
    </row>
    <row r="171" spans="1:14" ht="15" customHeight="1">
      <c r="A171" s="253"/>
      <c r="H171" s="253"/>
      <c r="I171" s="253"/>
      <c r="J171" s="253"/>
      <c r="K171" s="253"/>
      <c r="L171" s="257"/>
      <c r="M171" s="257"/>
      <c r="N171" s="257"/>
    </row>
    <row r="172" spans="1:14" ht="15" customHeight="1">
      <c r="A172" s="253"/>
      <c r="C172" s="268"/>
      <c r="D172" s="253"/>
      <c r="E172" s="257"/>
      <c r="F172" s="253"/>
      <c r="G172" s="269"/>
      <c r="H172" s="253"/>
      <c r="I172" s="253"/>
      <c r="J172" s="253"/>
      <c r="K172" s="253"/>
      <c r="L172" s="248"/>
      <c r="M172" s="257"/>
      <c r="N172" s="257"/>
    </row>
    <row r="173" spans="1:14" ht="15" customHeight="1">
      <c r="A173" s="253"/>
      <c r="F173" s="253"/>
      <c r="G173" s="267"/>
      <c r="H173" s="253"/>
      <c r="I173" s="253"/>
      <c r="K173" s="267"/>
      <c r="L173" s="253"/>
      <c r="M173" s="253"/>
      <c r="N173" s="253"/>
    </row>
    <row r="174" spans="1:14" ht="15" customHeight="1">
      <c r="A174" s="253"/>
      <c r="C174" s="266"/>
      <c r="F174" s="253"/>
      <c r="G174" s="267"/>
      <c r="H174" s="253"/>
      <c r="I174" s="253"/>
      <c r="J174" s="248"/>
      <c r="K174" s="267"/>
      <c r="L174" s="253"/>
      <c r="M174" s="253"/>
      <c r="N174" s="253"/>
    </row>
    <row r="175" spans="1:14" ht="15" customHeight="1">
      <c r="A175" s="253"/>
      <c r="C175" s="266"/>
      <c r="F175" s="253"/>
      <c r="G175" s="267"/>
      <c r="H175" s="253"/>
      <c r="I175" s="253"/>
      <c r="J175" s="253"/>
      <c r="K175" s="267"/>
      <c r="L175" s="253"/>
      <c r="M175" s="253"/>
      <c r="N175" s="253"/>
    </row>
    <row r="176" spans="1:14" ht="15" customHeight="1">
      <c r="A176" s="253"/>
      <c r="C176" s="266"/>
      <c r="F176" s="253"/>
      <c r="G176" s="267"/>
      <c r="H176" s="253"/>
      <c r="I176" s="253"/>
      <c r="J176" s="253"/>
      <c r="K176" s="267"/>
      <c r="L176" s="253"/>
      <c r="M176" s="253"/>
      <c r="N176" s="253"/>
    </row>
    <row r="177" spans="1:14" ht="15" customHeight="1">
      <c r="A177" s="253"/>
      <c r="C177" s="266"/>
      <c r="D177" s="77"/>
      <c r="F177" s="253"/>
      <c r="G177" s="267"/>
      <c r="H177" s="253"/>
      <c r="I177" s="253"/>
      <c r="J177" s="248"/>
      <c r="K177" s="267"/>
      <c r="L177" s="253"/>
      <c r="M177" s="253"/>
      <c r="N177" s="253"/>
    </row>
    <row r="178" spans="1:14" ht="15" customHeight="1">
      <c r="A178" s="253"/>
      <c r="C178" s="266"/>
      <c r="D178" s="77"/>
      <c r="G178" s="267"/>
      <c r="H178" s="253"/>
      <c r="I178" s="253"/>
      <c r="J178" s="248"/>
      <c r="K178" s="267"/>
      <c r="L178" s="253"/>
      <c r="M178" s="253"/>
      <c r="N178" s="253"/>
    </row>
    <row r="179" spans="1:14" ht="15" customHeight="1">
      <c r="A179" s="253"/>
      <c r="H179" s="253"/>
      <c r="I179" s="253"/>
      <c r="J179" s="253"/>
      <c r="K179" s="253"/>
      <c r="L179" s="257"/>
      <c r="M179" s="257"/>
      <c r="N179" s="257"/>
    </row>
    <row r="180" spans="1:14" ht="15" customHeight="1">
      <c r="A180" s="253"/>
      <c r="C180" s="268"/>
      <c r="D180" s="253"/>
      <c r="E180" s="257"/>
      <c r="F180" s="253"/>
      <c r="G180" s="269"/>
      <c r="H180" s="253"/>
      <c r="I180" s="253"/>
      <c r="J180" s="253"/>
      <c r="K180" s="253"/>
      <c r="L180" s="248"/>
      <c r="M180" s="257"/>
      <c r="N180" s="257"/>
    </row>
    <row r="181" spans="1:14" ht="15" customHeight="1">
      <c r="A181" s="253"/>
      <c r="F181" s="253"/>
      <c r="G181" s="267"/>
      <c r="H181" s="253"/>
      <c r="I181" s="253"/>
      <c r="K181" s="267"/>
      <c r="L181" s="253"/>
      <c r="M181" s="253"/>
      <c r="N181" s="253"/>
    </row>
    <row r="182" spans="1:14" ht="15" customHeight="1">
      <c r="A182" s="253"/>
      <c r="C182" s="266"/>
      <c r="F182" s="253"/>
      <c r="G182" s="267"/>
      <c r="H182" s="253"/>
      <c r="I182" s="253"/>
      <c r="J182" s="248"/>
      <c r="K182" s="267"/>
      <c r="L182" s="253"/>
      <c r="M182" s="253"/>
      <c r="N182" s="253"/>
    </row>
    <row r="183" spans="1:14" ht="15" customHeight="1">
      <c r="A183" s="253"/>
      <c r="C183" s="266"/>
      <c r="F183" s="253"/>
      <c r="G183" s="267"/>
      <c r="H183" s="253"/>
      <c r="I183" s="253"/>
      <c r="J183" s="253"/>
      <c r="K183" s="267"/>
      <c r="L183" s="253"/>
      <c r="M183" s="253"/>
      <c r="N183" s="253"/>
    </row>
    <row r="184" spans="1:14" ht="15" customHeight="1">
      <c r="A184" s="253"/>
      <c r="C184" s="266"/>
      <c r="F184" s="253"/>
      <c r="G184" s="267"/>
      <c r="H184" s="253"/>
      <c r="I184" s="253"/>
      <c r="J184" s="253"/>
      <c r="K184" s="267"/>
      <c r="L184" s="253"/>
      <c r="M184" s="253"/>
      <c r="N184" s="253"/>
    </row>
    <row r="185" spans="1:14" ht="15" customHeight="1">
      <c r="A185" s="253"/>
      <c r="C185" s="266"/>
      <c r="D185" s="77"/>
      <c r="F185" s="253"/>
      <c r="G185" s="267"/>
      <c r="H185" s="253"/>
      <c r="I185" s="253"/>
      <c r="J185" s="248"/>
      <c r="K185" s="267"/>
      <c r="L185" s="253"/>
      <c r="M185" s="253"/>
      <c r="N185" s="253"/>
    </row>
    <row r="186" spans="1:14" ht="15" customHeight="1">
      <c r="A186" s="253"/>
      <c r="C186" s="73"/>
      <c r="H186" s="253"/>
      <c r="I186" s="253"/>
      <c r="J186" s="253"/>
      <c r="K186" s="267"/>
    </row>
    <row r="187" spans="1:14" ht="15" customHeight="1">
      <c r="A187" s="253"/>
      <c r="C187" s="73"/>
      <c r="D187" s="253"/>
      <c r="E187" s="253"/>
      <c r="F187" s="253"/>
      <c r="G187" s="269"/>
      <c r="H187" s="253"/>
      <c r="I187" s="253"/>
      <c r="J187" s="253"/>
      <c r="K187" s="267"/>
      <c r="L187" s="248"/>
      <c r="M187" s="257"/>
      <c r="N187" s="257"/>
    </row>
    <row r="188" spans="1:14" ht="15" customHeight="1">
      <c r="A188" s="253"/>
      <c r="C188" s="73"/>
      <c r="D188" s="253"/>
      <c r="F188" s="253"/>
      <c r="G188" s="267"/>
      <c r="H188" s="253"/>
      <c r="I188" s="253"/>
      <c r="J188" s="253"/>
      <c r="K188" s="267"/>
    </row>
    <row r="189" spans="1:14" ht="15" customHeight="1">
      <c r="A189" s="253"/>
      <c r="B189" s="253"/>
      <c r="C189" s="266"/>
      <c r="H189" s="253"/>
      <c r="I189" s="253"/>
      <c r="J189" s="248"/>
      <c r="K189" s="267"/>
    </row>
    <row r="190" spans="1:14" ht="15" customHeight="1">
      <c r="A190" s="253"/>
      <c r="C190" s="266"/>
      <c r="D190" s="253"/>
      <c r="F190" s="253"/>
      <c r="G190" s="253"/>
      <c r="H190" s="253"/>
      <c r="I190" s="253"/>
      <c r="J190" s="248"/>
      <c r="K190" s="267"/>
    </row>
    <row r="191" spans="1:14" ht="15" customHeight="1">
      <c r="A191" s="253"/>
      <c r="C191" s="234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</row>
    <row r="192" spans="1:14" ht="15" customHeight="1">
      <c r="A192" s="253"/>
      <c r="C192" s="265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</row>
    <row r="193" spans="1:14" ht="15" customHeight="1">
      <c r="A193" s="253"/>
      <c r="C193" s="234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</row>
    <row r="194" spans="1:14" ht="15" customHeight="1">
      <c r="A194" s="253"/>
      <c r="C194" s="234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</row>
    <row r="195" spans="1:14" ht="15" customHeight="1">
      <c r="A195" s="253"/>
      <c r="C195" s="234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</row>
    <row r="196" spans="1:14" ht="15" customHeight="1">
      <c r="A196" s="253"/>
      <c r="C196" s="234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</row>
    <row r="197" spans="1:14" ht="15" customHeight="1">
      <c r="A197" s="253"/>
      <c r="C197" s="234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</row>
    <row r="198" spans="1:14" ht="15" customHeight="1">
      <c r="A198" s="253"/>
      <c r="C198" s="234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</row>
    <row r="199" spans="1:14" ht="15" customHeight="1">
      <c r="A199" s="253"/>
      <c r="C199" s="234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</row>
    <row r="200" spans="1:14" ht="15" customHeight="1">
      <c r="A200" s="253"/>
      <c r="H200" s="253"/>
      <c r="J200" s="253"/>
    </row>
    <row r="201" spans="1:14" ht="15" customHeight="1">
      <c r="D201" s="253"/>
      <c r="E201" s="253"/>
      <c r="F201" s="253"/>
      <c r="G201" s="269"/>
      <c r="H201" s="253"/>
      <c r="J201" s="253"/>
      <c r="K201" s="267"/>
    </row>
    <row r="202" spans="1:14" ht="15" customHeight="1">
      <c r="G202" s="267"/>
      <c r="H202" s="253"/>
      <c r="I202" s="253"/>
      <c r="J202" s="257"/>
      <c r="K202" s="267"/>
    </row>
    <row r="203" spans="1:14" ht="15" customHeight="1">
      <c r="H203" s="253"/>
      <c r="I203" s="253"/>
      <c r="J203" s="257"/>
      <c r="K203" s="267"/>
    </row>
    <row r="204" spans="1:14" ht="15" customHeight="1">
      <c r="A204" s="253"/>
      <c r="H204" s="253"/>
      <c r="I204" s="253"/>
      <c r="J204" s="248"/>
      <c r="K204" s="267"/>
    </row>
    <row r="205" spans="1:14" ht="15" customHeight="1"/>
    <row r="206" spans="1:14" ht="15" customHeight="1"/>
    <row r="207" spans="1:14" ht="15" customHeight="1"/>
    <row r="208" spans="1:14" ht="15" customHeight="1"/>
    <row r="209" spans="1:11" ht="15" customHeight="1"/>
    <row r="210" spans="1:11" ht="15" customHeight="1"/>
    <row r="211" spans="1:11" ht="15" customHeight="1"/>
    <row r="212" spans="1:11" ht="15" customHeight="1"/>
    <row r="213" spans="1:11" ht="15" customHeight="1"/>
    <row r="214" spans="1:11" ht="15" customHeight="1"/>
    <row r="215" spans="1:11" ht="15" customHeight="1">
      <c r="A215" s="253"/>
      <c r="E215" s="253"/>
      <c r="F215" s="253"/>
      <c r="G215" s="269"/>
    </row>
    <row r="216" spans="1:11" ht="15" customHeight="1">
      <c r="G216" s="267"/>
    </row>
    <row r="217" spans="1:11" ht="15" customHeight="1">
      <c r="K217" s="267"/>
    </row>
    <row r="218" spans="1:11" ht="15" customHeight="1">
      <c r="C218" s="266"/>
      <c r="H218" s="253"/>
      <c r="I218" s="253"/>
      <c r="J218" s="248"/>
      <c r="K218" s="267"/>
    </row>
    <row r="219" spans="1:11" ht="15" customHeight="1">
      <c r="C219" s="266"/>
      <c r="H219" s="253"/>
      <c r="I219" s="253"/>
      <c r="J219" s="253"/>
      <c r="K219" s="267"/>
    </row>
    <row r="220" spans="1:11" ht="15" customHeight="1">
      <c r="C220" s="266"/>
      <c r="H220" s="253"/>
      <c r="I220" s="253"/>
      <c r="J220" s="253"/>
      <c r="K220" s="267"/>
    </row>
    <row r="221" spans="1:11" ht="15" customHeight="1">
      <c r="C221" s="266"/>
      <c r="H221" s="253"/>
      <c r="I221" s="253"/>
      <c r="J221" s="248"/>
      <c r="K221" s="267"/>
    </row>
    <row r="222" spans="1:11" ht="15" customHeight="1"/>
    <row r="223" spans="1:11" ht="15" customHeight="1"/>
    <row r="224" spans="1:11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</sheetData>
  <dataConsolidate/>
  <mergeCells count="29">
    <mergeCell ref="P11:P12"/>
    <mergeCell ref="N11:N12"/>
    <mergeCell ref="O11:O12"/>
    <mergeCell ref="J11:J12"/>
    <mergeCell ref="A1:P1"/>
    <mergeCell ref="A2:P2"/>
    <mergeCell ref="A4:N4"/>
    <mergeCell ref="M9:P9"/>
    <mergeCell ref="A9:A12"/>
    <mergeCell ref="B9:B12"/>
    <mergeCell ref="C9:C12"/>
    <mergeCell ref="D9:D12"/>
    <mergeCell ref="E9:E12"/>
    <mergeCell ref="M11:M12"/>
    <mergeCell ref="G10:G12"/>
    <mergeCell ref="F10:F12"/>
    <mergeCell ref="C48:C49"/>
    <mergeCell ref="C31:C32"/>
    <mergeCell ref="D6:K6"/>
    <mergeCell ref="H11:H12"/>
    <mergeCell ref="K11:K12"/>
    <mergeCell ref="F9:L9"/>
    <mergeCell ref="C42:C43"/>
    <mergeCell ref="C45:C46"/>
    <mergeCell ref="I11:I12"/>
    <mergeCell ref="I8:M8"/>
    <mergeCell ref="M10:P10"/>
    <mergeCell ref="H10:K10"/>
    <mergeCell ref="L10:L12"/>
  </mergeCells>
  <phoneticPr fontId="0" type="noConversion"/>
  <pageMargins left="9.1145833333333329E-2" right="0" top="7.8125E-2" bottom="0.15625" header="0.19685039370078741" footer="0.19685039370078741"/>
  <pageSetup paperSize="9" scale="84" orientation="landscape" r:id="rId1"/>
  <headerFooter alignWithMargins="0"/>
  <rowBreaks count="1" manualBreakCount="1">
    <brk id="25" max="1638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J38"/>
  <sheetViews>
    <sheetView topLeftCell="A6" zoomScale="120" zoomScaleNormal="120" zoomScaleSheetLayoutView="115" workbookViewId="0">
      <selection activeCell="D34" sqref="D34"/>
    </sheetView>
  </sheetViews>
  <sheetFormatPr defaultRowHeight="12.75"/>
  <cols>
    <col min="1" max="1" width="7" style="121" customWidth="1"/>
    <col min="2" max="2" width="17" style="121" customWidth="1"/>
    <col min="3" max="3" width="54.5703125" style="121" customWidth="1"/>
    <col min="4" max="4" width="13.7109375" style="121" customWidth="1"/>
    <col min="5" max="5" width="12.5703125" style="121" customWidth="1"/>
    <col min="6" max="6" width="15.7109375" style="121" customWidth="1"/>
    <col min="7" max="7" width="10.7109375" style="121" customWidth="1"/>
    <col min="8" max="8" width="13.28515625" style="121" customWidth="1"/>
    <col min="9" max="9" width="16.42578125" style="121" customWidth="1"/>
    <col min="10" max="10" width="9.5703125" style="121" bestFit="1" customWidth="1"/>
    <col min="11" max="16384" width="9.140625" style="121"/>
  </cols>
  <sheetData>
    <row r="1" spans="1:26" s="360" customFormat="1" ht="15.75">
      <c r="A1" s="359" t="s">
        <v>85</v>
      </c>
      <c r="C1" s="359"/>
      <c r="D1" s="361">
        <f>H34</f>
        <v>5564.7272625408668</v>
      </c>
      <c r="E1" s="360" t="s">
        <v>86</v>
      </c>
    </row>
    <row r="2" spans="1:26" s="360" customFormat="1" ht="15.75">
      <c r="A2" s="359" t="s">
        <v>87</v>
      </c>
      <c r="C2" s="359"/>
      <c r="D2" s="361">
        <f>H35</f>
        <v>10.995654916863353</v>
      </c>
      <c r="E2" s="360" t="s">
        <v>86</v>
      </c>
    </row>
    <row r="3" spans="1:26" s="360" customFormat="1" ht="15.75">
      <c r="A3" s="359"/>
      <c r="C3" s="359"/>
      <c r="D3" s="361"/>
    </row>
    <row r="4" spans="1:26" s="360" customFormat="1" ht="15.75">
      <c r="A4" s="413" t="s">
        <v>88</v>
      </c>
      <c r="B4" s="413"/>
      <c r="C4" s="413"/>
      <c r="D4" s="413"/>
      <c r="E4" s="413"/>
      <c r="F4" s="413"/>
      <c r="G4" s="413"/>
      <c r="H4" s="413"/>
      <c r="I4" s="413"/>
    </row>
    <row r="5" spans="1:26" s="364" customFormat="1" ht="15" customHeight="1">
      <c r="A5" s="416" t="str">
        <f>kazm!A2</f>
        <v>ՀՀ Գեղարքունիքի մարզի Վարդենիս  համայնքի Ակունք   բնակավայրի Սուրբ Մեսրոպ եկեղեցու բակի նարեկարգում</v>
      </c>
      <c r="B5" s="416"/>
      <c r="C5" s="416"/>
      <c r="D5" s="416"/>
      <c r="E5" s="416"/>
      <c r="F5" s="416"/>
      <c r="G5" s="416"/>
      <c r="H5" s="416"/>
      <c r="I5" s="362"/>
      <c r="J5" s="360"/>
      <c r="K5" s="360"/>
      <c r="L5" s="360"/>
      <c r="M5" s="360"/>
      <c r="N5" s="360"/>
      <c r="O5" s="360"/>
      <c r="P5" s="360"/>
      <c r="Q5" s="360"/>
      <c r="R5" s="363"/>
      <c r="S5" s="363"/>
      <c r="T5" s="363"/>
      <c r="U5" s="363"/>
      <c r="V5" s="363"/>
      <c r="W5" s="363"/>
      <c r="X5" s="363"/>
      <c r="Y5" s="363"/>
      <c r="Z5" s="363"/>
    </row>
    <row r="6" spans="1:26" s="365" customFormat="1" ht="15.75">
      <c r="A6" s="416"/>
      <c r="B6" s="416"/>
      <c r="C6" s="416"/>
      <c r="D6" s="416"/>
      <c r="E6" s="416"/>
      <c r="F6" s="416"/>
      <c r="G6" s="416"/>
      <c r="H6" s="416"/>
      <c r="I6" s="362"/>
      <c r="J6" s="360"/>
      <c r="K6" s="360"/>
      <c r="L6" s="360"/>
      <c r="M6" s="360"/>
      <c r="N6" s="360"/>
      <c r="O6" s="360"/>
      <c r="P6" s="360"/>
      <c r="Q6" s="360"/>
    </row>
    <row r="7" spans="1:26">
      <c r="A7" s="414" t="s">
        <v>147</v>
      </c>
      <c r="B7" s="414"/>
      <c r="C7" s="414"/>
      <c r="D7" s="1"/>
      <c r="E7" s="417" t="s">
        <v>1</v>
      </c>
      <c r="F7" s="417"/>
      <c r="G7" s="62">
        <f>H34</f>
        <v>5564.7272625408668</v>
      </c>
      <c r="H7" s="2" t="s">
        <v>2</v>
      </c>
    </row>
    <row r="8" spans="1:26" s="366" customFormat="1" ht="10.5">
      <c r="A8" s="418" t="s">
        <v>11</v>
      </c>
      <c r="B8" s="418" t="s">
        <v>3</v>
      </c>
      <c r="C8" s="418" t="s">
        <v>16</v>
      </c>
      <c r="D8" s="419" t="s">
        <v>4</v>
      </c>
      <c r="E8" s="419"/>
      <c r="F8" s="419"/>
      <c r="G8" s="419"/>
      <c r="H8" s="419"/>
      <c r="I8" s="415"/>
    </row>
    <row r="9" spans="1:26" s="366" customFormat="1" ht="21">
      <c r="A9" s="419"/>
      <c r="B9" s="419"/>
      <c r="C9" s="419"/>
      <c r="D9" s="59" t="s">
        <v>5</v>
      </c>
      <c r="E9" s="59" t="s">
        <v>6</v>
      </c>
      <c r="F9" s="59" t="s">
        <v>0</v>
      </c>
      <c r="G9" s="59" t="s">
        <v>7</v>
      </c>
      <c r="H9" s="59" t="s">
        <v>13</v>
      </c>
      <c r="I9" s="415"/>
      <c r="J9" s="367"/>
      <c r="K9" s="367"/>
    </row>
    <row r="10" spans="1:26" s="366" customFormat="1" ht="10.5">
      <c r="A10" s="60">
        <v>1</v>
      </c>
      <c r="B10" s="60">
        <v>2</v>
      </c>
      <c r="C10" s="60">
        <v>3</v>
      </c>
      <c r="D10" s="60">
        <v>4</v>
      </c>
      <c r="E10" s="60">
        <v>5</v>
      </c>
      <c r="F10" s="60">
        <v>6</v>
      </c>
      <c r="G10" s="60">
        <v>7</v>
      </c>
      <c r="H10" s="60">
        <v>8</v>
      </c>
      <c r="I10" s="368"/>
      <c r="J10" s="367"/>
      <c r="K10" s="367"/>
    </row>
    <row r="11" spans="1:26">
      <c r="A11" s="420" t="s">
        <v>89</v>
      </c>
      <c r="B11" s="420"/>
      <c r="C11" s="420"/>
      <c r="D11" s="420"/>
      <c r="E11" s="420"/>
      <c r="F11" s="420"/>
      <c r="G11" s="420"/>
      <c r="H11" s="420"/>
      <c r="I11" s="369"/>
      <c r="J11" s="370"/>
      <c r="K11" s="370"/>
    </row>
    <row r="12" spans="1:26" ht="25.5">
      <c r="A12" s="3">
        <v>1</v>
      </c>
      <c r="B12" s="4" t="s">
        <v>125</v>
      </c>
      <c r="C12" s="5" t="s">
        <v>146</v>
      </c>
      <c r="D12" s="6">
        <f>'Havaq 1'!D12</f>
        <v>4072.4647840234647</v>
      </c>
      <c r="E12" s="18"/>
      <c r="F12" s="6"/>
      <c r="G12" s="6">
        <v>0</v>
      </c>
      <c r="H12" s="18">
        <f>D12+E12+F12+G12</f>
        <v>4072.4647840234647</v>
      </c>
      <c r="I12" s="371"/>
      <c r="J12" s="372"/>
      <c r="K12" s="370"/>
      <c r="L12" s="372"/>
      <c r="M12" s="372"/>
      <c r="N12" s="372"/>
      <c r="O12" s="372"/>
      <c r="P12" s="372"/>
      <c r="Q12" s="372"/>
      <c r="R12" s="372"/>
      <c r="S12" s="372"/>
    </row>
    <row r="13" spans="1:26">
      <c r="A13" s="3"/>
      <c r="B13" s="3"/>
      <c r="C13" s="7" t="s">
        <v>90</v>
      </c>
      <c r="D13" s="6">
        <f>SUM(D12:D12)</f>
        <v>4072.4647840234647</v>
      </c>
      <c r="E13" s="18">
        <f>SUM(E12:E12)</f>
        <v>0</v>
      </c>
      <c r="F13" s="6"/>
      <c r="G13" s="6">
        <f>SUM(G12:G12)</f>
        <v>0</v>
      </c>
      <c r="H13" s="18">
        <f>SUM(H12:H12)</f>
        <v>4072.4647840234647</v>
      </c>
      <c r="I13" s="371"/>
      <c r="J13" s="372"/>
      <c r="K13" s="370"/>
      <c r="L13" s="372"/>
      <c r="M13" s="372"/>
      <c r="N13" s="372"/>
      <c r="O13" s="372"/>
      <c r="P13" s="372"/>
      <c r="Q13" s="372"/>
      <c r="R13" s="372"/>
      <c r="S13" s="372"/>
    </row>
    <row r="14" spans="1:26">
      <c r="A14" s="8"/>
      <c r="B14" s="7"/>
      <c r="C14" s="63" t="s">
        <v>91</v>
      </c>
      <c r="D14" s="7"/>
      <c r="E14" s="7"/>
      <c r="F14" s="7"/>
      <c r="G14" s="7"/>
      <c r="H14" s="7"/>
      <c r="I14" s="369"/>
      <c r="J14" s="372"/>
      <c r="K14" s="370"/>
      <c r="L14" s="372"/>
      <c r="M14" s="372"/>
      <c r="N14" s="372"/>
      <c r="O14" s="372"/>
      <c r="P14" s="372"/>
      <c r="Q14" s="372"/>
      <c r="R14" s="372"/>
      <c r="S14" s="372"/>
    </row>
    <row r="15" spans="1:26">
      <c r="A15" s="3">
        <v>2</v>
      </c>
      <c r="B15" s="24">
        <v>1.7999999999999999E-2</v>
      </c>
      <c r="C15" s="25" t="s">
        <v>48</v>
      </c>
      <c r="D15" s="6">
        <f>D13*B15</f>
        <v>73.304366112422358</v>
      </c>
      <c r="E15" s="6">
        <f>E13*B15</f>
        <v>0</v>
      </c>
      <c r="F15" s="6"/>
      <c r="G15" s="6">
        <f>G13*0.75%</f>
        <v>0</v>
      </c>
      <c r="H15" s="6">
        <f>D15+E15+F15+G15</f>
        <v>73.304366112422358</v>
      </c>
      <c r="I15" s="371"/>
      <c r="J15" s="372"/>
      <c r="K15" s="370"/>
      <c r="L15" s="372"/>
      <c r="M15" s="372"/>
      <c r="N15" s="372"/>
      <c r="O15" s="372"/>
      <c r="P15" s="372"/>
      <c r="Q15" s="372"/>
      <c r="R15" s="372"/>
      <c r="S15" s="372"/>
    </row>
    <row r="16" spans="1:26">
      <c r="A16" s="3"/>
      <c r="B16" s="10"/>
      <c r="C16" s="64" t="s">
        <v>92</v>
      </c>
      <c r="D16" s="6">
        <f>D15</f>
        <v>73.304366112422358</v>
      </c>
      <c r="E16" s="6">
        <f>E15</f>
        <v>0</v>
      </c>
      <c r="F16" s="6"/>
      <c r="G16" s="6">
        <f>G15</f>
        <v>0</v>
      </c>
      <c r="H16" s="6">
        <f>SUM(H15:H15)</f>
        <v>73.304366112422358</v>
      </c>
      <c r="I16" s="371"/>
      <c r="J16" s="372"/>
      <c r="K16" s="370"/>
      <c r="L16" s="372"/>
      <c r="M16" s="372"/>
      <c r="N16" s="372"/>
      <c r="O16" s="372"/>
      <c r="P16" s="372"/>
      <c r="Q16" s="372"/>
      <c r="R16" s="372"/>
      <c r="S16" s="372"/>
    </row>
    <row r="17" spans="1:36">
      <c r="A17" s="3"/>
      <c r="B17" s="10"/>
      <c r="C17" s="64" t="s">
        <v>93</v>
      </c>
      <c r="D17" s="6">
        <f>D13+D16</f>
        <v>4145.7691501358868</v>
      </c>
      <c r="E17" s="18">
        <f>E13+E16</f>
        <v>0</v>
      </c>
      <c r="F17" s="6"/>
      <c r="G17" s="6">
        <f>G13+G16</f>
        <v>0</v>
      </c>
      <c r="H17" s="18">
        <f>H13+H16</f>
        <v>4145.7691501358868</v>
      </c>
      <c r="I17" s="369"/>
      <c r="J17" s="372"/>
      <c r="K17" s="370"/>
      <c r="L17" s="372"/>
      <c r="M17" s="372"/>
      <c r="N17" s="372"/>
      <c r="O17" s="372"/>
      <c r="P17" s="372"/>
      <c r="Q17" s="372"/>
      <c r="R17" s="372"/>
      <c r="S17" s="372"/>
    </row>
    <row r="18" spans="1:36">
      <c r="A18" s="8"/>
      <c r="B18" s="11"/>
      <c r="C18" s="63" t="s">
        <v>94</v>
      </c>
      <c r="D18" s="7"/>
      <c r="E18" s="7"/>
      <c r="F18" s="7"/>
      <c r="G18" s="7"/>
      <c r="H18" s="7"/>
      <c r="I18" s="371"/>
      <c r="J18" s="372"/>
      <c r="K18" s="370"/>
      <c r="L18" s="372"/>
      <c r="M18" s="372"/>
      <c r="N18" s="372"/>
      <c r="O18" s="372"/>
      <c r="P18" s="372"/>
      <c r="Q18" s="372"/>
      <c r="R18" s="372"/>
      <c r="S18" s="372"/>
    </row>
    <row r="19" spans="1:36">
      <c r="A19" s="3">
        <v>3</v>
      </c>
      <c r="B19" s="24">
        <v>7.0000000000000001E-3</v>
      </c>
      <c r="C19" s="25" t="s">
        <v>49</v>
      </c>
      <c r="D19" s="6">
        <f>D17*B19</f>
        <v>29.020384050951208</v>
      </c>
      <c r="E19" s="6">
        <f>E17*B19</f>
        <v>0</v>
      </c>
      <c r="F19" s="6"/>
      <c r="G19" s="6">
        <f>G17*0.8%</f>
        <v>0</v>
      </c>
      <c r="H19" s="6">
        <f>D19+E19+F19+G19</f>
        <v>29.020384050951208</v>
      </c>
      <c r="I19" s="371"/>
      <c r="J19" s="372"/>
      <c r="K19" s="370"/>
      <c r="L19" s="372"/>
      <c r="M19" s="372"/>
      <c r="N19" s="372"/>
      <c r="O19" s="372"/>
      <c r="P19" s="372"/>
      <c r="Q19" s="372"/>
      <c r="R19" s="372"/>
      <c r="S19" s="372"/>
    </row>
    <row r="20" spans="1:36" ht="25.5">
      <c r="A20" s="3">
        <v>4</v>
      </c>
      <c r="B20" s="9">
        <v>1.5E-3</v>
      </c>
      <c r="C20" s="5" t="s">
        <v>42</v>
      </c>
      <c r="D20" s="69">
        <f>D17*B20</f>
        <v>6.2186537252038301</v>
      </c>
      <c r="E20" s="6">
        <f>E18*0.8%</f>
        <v>0</v>
      </c>
      <c r="F20" s="6"/>
      <c r="G20" s="6"/>
      <c r="H20" s="6">
        <f>D20+E20+F20+G20</f>
        <v>6.2186537252038301</v>
      </c>
      <c r="I20" s="371"/>
      <c r="J20" s="372"/>
      <c r="K20" s="370"/>
      <c r="L20" s="372"/>
      <c r="M20" s="372"/>
      <c r="N20" s="372"/>
      <c r="O20" s="372"/>
      <c r="P20" s="372"/>
      <c r="Q20" s="372"/>
      <c r="R20" s="372"/>
      <c r="S20" s="372"/>
    </row>
    <row r="21" spans="1:36" ht="25.5">
      <c r="A21" s="3">
        <v>5</v>
      </c>
      <c r="B21" s="68">
        <v>0.02</v>
      </c>
      <c r="C21" s="5" t="s">
        <v>126</v>
      </c>
      <c r="D21" s="69">
        <f>D17*B21</f>
        <v>82.915383002717732</v>
      </c>
      <c r="E21" s="6">
        <f>(E17)*B21</f>
        <v>0</v>
      </c>
      <c r="F21" s="6"/>
      <c r="G21" s="6"/>
      <c r="H21" s="6">
        <f>(H17)*B21</f>
        <v>82.915383002717732</v>
      </c>
      <c r="I21" s="371"/>
      <c r="J21" s="372"/>
      <c r="K21" s="370"/>
      <c r="L21" s="372"/>
      <c r="M21" s="372"/>
      <c r="N21" s="372"/>
      <c r="O21" s="372"/>
      <c r="P21" s="372"/>
      <c r="Q21" s="372"/>
      <c r="R21" s="372"/>
      <c r="S21" s="372"/>
    </row>
    <row r="22" spans="1:36">
      <c r="A22" s="3"/>
      <c r="B22" s="3"/>
      <c r="C22" s="64" t="s">
        <v>95</v>
      </c>
      <c r="D22" s="6">
        <f>SUM(D19:D21)</f>
        <v>118.15442077887278</v>
      </c>
      <c r="E22" s="6">
        <f>SUM(E19:E21)</f>
        <v>0</v>
      </c>
      <c r="F22" s="6"/>
      <c r="G22" s="6">
        <f>SUM(G19:G21)</f>
        <v>0</v>
      </c>
      <c r="H22" s="6">
        <f>D22+E22+F22+G22</f>
        <v>118.15442077887278</v>
      </c>
      <c r="I22" s="371"/>
      <c r="J22" s="372"/>
      <c r="K22" s="370"/>
      <c r="L22" s="372"/>
      <c r="M22" s="372"/>
      <c r="N22" s="372"/>
      <c r="O22" s="372"/>
      <c r="P22" s="372"/>
      <c r="Q22" s="372"/>
      <c r="R22" s="372"/>
      <c r="S22" s="372"/>
    </row>
    <row r="23" spans="1:36">
      <c r="A23" s="3"/>
      <c r="B23" s="3"/>
      <c r="C23" s="64" t="s">
        <v>96</v>
      </c>
      <c r="D23" s="6">
        <f>D17+D22</f>
        <v>4263.9235709147597</v>
      </c>
      <c r="E23" s="18">
        <f>E17+E22</f>
        <v>0</v>
      </c>
      <c r="F23" s="6"/>
      <c r="G23" s="6">
        <f>G17+G22</f>
        <v>0</v>
      </c>
      <c r="H23" s="18">
        <f>H17+H22</f>
        <v>4263.9235709147597</v>
      </c>
      <c r="I23" s="369"/>
      <c r="J23" s="372"/>
      <c r="K23" s="370"/>
      <c r="L23" s="372"/>
      <c r="M23" s="372"/>
      <c r="N23" s="372"/>
      <c r="O23" s="372"/>
      <c r="P23" s="372"/>
      <c r="Q23" s="372"/>
      <c r="R23" s="372"/>
      <c r="S23" s="372"/>
    </row>
    <row r="24" spans="1:36">
      <c r="A24" s="8"/>
      <c r="B24" s="7"/>
      <c r="C24" s="65" t="s">
        <v>97</v>
      </c>
      <c r="D24" s="7"/>
      <c r="E24" s="7"/>
      <c r="F24" s="7"/>
      <c r="G24" s="7"/>
      <c r="H24" s="7"/>
      <c r="I24" s="371"/>
      <c r="J24" s="372"/>
      <c r="K24" s="370"/>
      <c r="L24" s="372"/>
      <c r="M24" s="372"/>
      <c r="N24" s="372"/>
      <c r="O24" s="372"/>
      <c r="P24" s="372"/>
      <c r="Q24" s="372"/>
      <c r="R24" s="372"/>
      <c r="S24" s="372"/>
    </row>
    <row r="25" spans="1:36">
      <c r="A25" s="3">
        <v>6</v>
      </c>
      <c r="B25" s="9">
        <v>6.0000000000000001E-3</v>
      </c>
      <c r="C25" s="66" t="s">
        <v>43</v>
      </c>
      <c r="D25" s="6">
        <v>0</v>
      </c>
      <c r="E25" s="6">
        <v>0</v>
      </c>
      <c r="F25" s="6">
        <v>0</v>
      </c>
      <c r="G25" s="70">
        <f>D23*B25</f>
        <v>25.583541425488558</v>
      </c>
      <c r="H25" s="6">
        <f>D25+E25+F25+G25</f>
        <v>25.583541425488558</v>
      </c>
      <c r="I25" s="371"/>
      <c r="J25" s="372"/>
      <c r="K25" s="370"/>
      <c r="L25" s="372"/>
      <c r="M25" s="372"/>
      <c r="N25" s="372"/>
      <c r="O25" s="372"/>
      <c r="P25" s="372"/>
      <c r="Q25" s="372"/>
      <c r="R25" s="372"/>
      <c r="S25" s="372"/>
    </row>
    <row r="26" spans="1:36">
      <c r="A26" s="3">
        <v>7</v>
      </c>
      <c r="B26" s="9">
        <v>0.02</v>
      </c>
      <c r="C26" s="66" t="s">
        <v>44</v>
      </c>
      <c r="D26" s="6">
        <v>0</v>
      </c>
      <c r="E26" s="6">
        <v>0</v>
      </c>
      <c r="F26" s="6">
        <v>0</v>
      </c>
      <c r="G26" s="70">
        <f>D23*B26</f>
        <v>85.278471418295197</v>
      </c>
      <c r="H26" s="6">
        <f>D26+E26+F26+G26</f>
        <v>85.278471418295197</v>
      </c>
      <c r="I26" s="371"/>
      <c r="J26" s="372"/>
      <c r="K26" s="370"/>
      <c r="L26" s="372"/>
      <c r="M26" s="372"/>
      <c r="N26" s="372"/>
      <c r="O26" s="372"/>
      <c r="P26" s="372"/>
      <c r="Q26" s="372"/>
      <c r="R26" s="372"/>
      <c r="S26" s="372"/>
    </row>
    <row r="27" spans="1:36">
      <c r="A27" s="3"/>
      <c r="B27" s="9"/>
      <c r="C27" s="67" t="s">
        <v>98</v>
      </c>
      <c r="D27" s="6">
        <f>SUM(D25:D26)</f>
        <v>0</v>
      </c>
      <c r="E27" s="6">
        <f>SUM(E25:E26)</f>
        <v>0</v>
      </c>
      <c r="F27" s="6">
        <f>SUM(F25:F26)</f>
        <v>0</v>
      </c>
      <c r="G27" s="6">
        <f>SUM(G25:G26)</f>
        <v>110.86201284378376</v>
      </c>
      <c r="H27" s="6">
        <f>SUM(H25:H26)</f>
        <v>110.86201284378376</v>
      </c>
      <c r="I27" s="371"/>
      <c r="J27" s="373"/>
      <c r="K27" s="370"/>
      <c r="L27" s="372"/>
      <c r="M27" s="372"/>
      <c r="N27" s="372"/>
      <c r="O27" s="372"/>
      <c r="P27" s="372"/>
      <c r="Q27" s="372"/>
      <c r="R27" s="372"/>
      <c r="S27" s="372"/>
    </row>
    <row r="28" spans="1:36">
      <c r="A28" s="3"/>
      <c r="B28" s="9"/>
      <c r="C28" s="67" t="s">
        <v>99</v>
      </c>
      <c r="D28" s="6">
        <f>D23+D27</f>
        <v>4263.9235709147597</v>
      </c>
      <c r="E28" s="18">
        <f>E23+E27</f>
        <v>0</v>
      </c>
      <c r="F28" s="6">
        <f>F23+F27</f>
        <v>0</v>
      </c>
      <c r="G28" s="6">
        <f>G23+G27</f>
        <v>110.86201284378376</v>
      </c>
      <c r="H28" s="18">
        <f>H23+H27</f>
        <v>4374.785583758543</v>
      </c>
      <c r="I28" s="374"/>
      <c r="J28" s="373"/>
      <c r="K28" s="370"/>
      <c r="L28" s="372"/>
      <c r="M28" s="372"/>
      <c r="N28" s="372"/>
      <c r="O28" s="372"/>
      <c r="P28" s="372"/>
      <c r="Q28" s="372"/>
      <c r="R28" s="372"/>
      <c r="S28" s="372"/>
    </row>
    <row r="29" spans="1:36">
      <c r="A29" s="3"/>
      <c r="B29" s="58"/>
      <c r="C29" s="65" t="s">
        <v>100</v>
      </c>
      <c r="D29" s="58"/>
      <c r="E29" s="58"/>
      <c r="F29" s="58"/>
      <c r="G29" s="58"/>
      <c r="H29" s="58"/>
      <c r="I29" s="374"/>
      <c r="J29" s="373"/>
      <c r="K29" s="370"/>
      <c r="L29" s="372"/>
      <c r="M29" s="372"/>
      <c r="N29" s="372"/>
      <c r="O29" s="372"/>
      <c r="P29" s="372"/>
      <c r="Q29" s="372"/>
      <c r="R29" s="372"/>
      <c r="S29" s="372"/>
    </row>
    <row r="30" spans="1:36" s="360" customFormat="1" ht="15.75">
      <c r="A30" s="3">
        <v>8</v>
      </c>
      <c r="B30" s="9">
        <v>0.06</v>
      </c>
      <c r="C30" s="67" t="s">
        <v>8</v>
      </c>
      <c r="D30" s="6">
        <f>D28*B30</f>
        <v>255.83541425488556</v>
      </c>
      <c r="E30" s="6">
        <f>E28*B30</f>
        <v>0</v>
      </c>
      <c r="F30" s="6">
        <f>F28*B30</f>
        <v>0</v>
      </c>
      <c r="G30" s="6">
        <f>G28*B30</f>
        <v>6.6517207706270254</v>
      </c>
      <c r="H30" s="6">
        <f>H28*B30</f>
        <v>262.48713502551254</v>
      </c>
      <c r="L30" s="375"/>
      <c r="M30" s="375"/>
      <c r="N30" s="375"/>
      <c r="O30" s="375"/>
      <c r="P30" s="375"/>
      <c r="Q30" s="375"/>
      <c r="R30" s="375"/>
      <c r="S30" s="372"/>
    </row>
    <row r="31" spans="1:36">
      <c r="A31" s="3"/>
      <c r="B31" s="9"/>
      <c r="C31" s="67" t="s">
        <v>101</v>
      </c>
      <c r="D31" s="6">
        <f>D30</f>
        <v>255.83541425488556</v>
      </c>
      <c r="E31" s="6">
        <f>E30</f>
        <v>0</v>
      </c>
      <c r="F31" s="6">
        <f>F30</f>
        <v>0</v>
      </c>
      <c r="G31" s="6">
        <f>G30</f>
        <v>6.6517207706270254</v>
      </c>
      <c r="H31" s="6">
        <f>H30</f>
        <v>262.48713502551254</v>
      </c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</row>
    <row r="32" spans="1:36">
      <c r="A32" s="3"/>
      <c r="B32" s="3"/>
      <c r="C32" s="67" t="s">
        <v>102</v>
      </c>
      <c r="D32" s="6">
        <f>D28+D31</f>
        <v>4519.7589851696448</v>
      </c>
      <c r="E32" s="6">
        <f>E28+E31</f>
        <v>0</v>
      </c>
      <c r="F32" s="6">
        <f>F28+F31</f>
        <v>0</v>
      </c>
      <c r="G32" s="6">
        <f>G28+G31</f>
        <v>117.51373361441078</v>
      </c>
      <c r="H32" s="18">
        <f>H28+H31</f>
        <v>4637.2727187840555</v>
      </c>
    </row>
    <row r="33" spans="1:9">
      <c r="A33" s="3">
        <v>9</v>
      </c>
      <c r="B33" s="13">
        <v>0.2</v>
      </c>
      <c r="C33" s="12" t="s">
        <v>9</v>
      </c>
      <c r="D33" s="6">
        <f>D32*B33</f>
        <v>903.95179703392898</v>
      </c>
      <c r="E33" s="6">
        <f>E32*20%</f>
        <v>0</v>
      </c>
      <c r="F33" s="6">
        <f>F32*20%</f>
        <v>0</v>
      </c>
      <c r="G33" s="6">
        <f>G32*B33</f>
        <v>23.502746722882158</v>
      </c>
      <c r="H33" s="6">
        <f>H32*B33</f>
        <v>927.45454375681118</v>
      </c>
    </row>
    <row r="34" spans="1:9">
      <c r="A34" s="3"/>
      <c r="B34" s="3"/>
      <c r="C34" s="12" t="s">
        <v>10</v>
      </c>
      <c r="D34" s="14">
        <f>D32+D33</f>
        <v>5423.7107822035741</v>
      </c>
      <c r="E34" s="19">
        <f>E32+E33</f>
        <v>0</v>
      </c>
      <c r="F34" s="14">
        <f>F32+F33</f>
        <v>0</v>
      </c>
      <c r="G34" s="19">
        <f>G32+G33</f>
        <v>141.01648033729293</v>
      </c>
      <c r="H34" s="14">
        <f>H32+H33</f>
        <v>5564.7272625408668</v>
      </c>
    </row>
    <row r="35" spans="1:9">
      <c r="A35" s="8"/>
      <c r="B35" s="8"/>
      <c r="C35" s="12" t="s">
        <v>45</v>
      </c>
      <c r="D35" s="8"/>
      <c r="E35" s="8"/>
      <c r="F35" s="8"/>
      <c r="G35" s="8"/>
      <c r="H35" s="6">
        <f>H15*15%</f>
        <v>10.995654916863353</v>
      </c>
    </row>
    <row r="36" spans="1:9">
      <c r="A36" s="1"/>
      <c r="B36" s="1"/>
      <c r="C36" s="54"/>
      <c r="D36" s="55"/>
      <c r="E36" s="55"/>
      <c r="F36" s="55"/>
      <c r="G36" s="56"/>
      <c r="H36" s="56"/>
      <c r="I36" s="358"/>
    </row>
    <row r="37" spans="1:9">
      <c r="A37" s="1"/>
      <c r="B37" s="1"/>
      <c r="C37" s="54"/>
      <c r="D37" s="55"/>
      <c r="E37" s="55"/>
      <c r="F37" s="55"/>
      <c r="G37" s="56"/>
      <c r="H37" s="56"/>
    </row>
    <row r="38" spans="1:9" ht="12.75" customHeight="1">
      <c r="A38" s="385" t="s">
        <v>103</v>
      </c>
      <c r="B38" s="385"/>
      <c r="C38" s="385"/>
      <c r="D38" s="385"/>
      <c r="E38" s="385"/>
      <c r="F38" s="385"/>
      <c r="G38" s="385"/>
      <c r="H38" s="385"/>
    </row>
  </sheetData>
  <mergeCells count="11">
    <mergeCell ref="A4:I4"/>
    <mergeCell ref="A7:C7"/>
    <mergeCell ref="I8:I9"/>
    <mergeCell ref="A38:H38"/>
    <mergeCell ref="A5:H6"/>
    <mergeCell ref="E7:F7"/>
    <mergeCell ref="A8:A9"/>
    <mergeCell ref="B8:B9"/>
    <mergeCell ref="C8:C9"/>
    <mergeCell ref="D8:H8"/>
    <mergeCell ref="A11:H11"/>
  </mergeCells>
  <phoneticPr fontId="0" type="noConversion"/>
  <pageMargins left="4.6875E-2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H15"/>
  <sheetViews>
    <sheetView workbookViewId="0">
      <selection activeCell="D16" sqref="D16"/>
    </sheetView>
  </sheetViews>
  <sheetFormatPr defaultRowHeight="12.75"/>
  <cols>
    <col min="1" max="1" width="5.85546875" style="23" customWidth="1"/>
    <col min="2" max="2" width="19.85546875" style="23" customWidth="1"/>
    <col min="3" max="3" width="38.42578125" style="23" customWidth="1"/>
    <col min="4" max="4" width="13.28515625" style="23" customWidth="1"/>
    <col min="5" max="5" width="13" style="23" customWidth="1"/>
    <col min="6" max="8" width="15.5703125" style="23" customWidth="1"/>
    <col min="9" max="16384" width="9.140625" style="15"/>
  </cols>
  <sheetData>
    <row r="1" spans="1:8" ht="19.5" customHeight="1">
      <c r="A1" s="26"/>
      <c r="B1" s="26"/>
      <c r="D1" s="27"/>
      <c r="E1" s="27"/>
      <c r="F1" s="27"/>
      <c r="G1" s="27"/>
      <c r="H1" s="27"/>
    </row>
    <row r="2" spans="1:8" ht="19.5" customHeight="1">
      <c r="A2" s="421" t="s">
        <v>46</v>
      </c>
      <c r="B2" s="421"/>
      <c r="C2" s="421"/>
      <c r="D2" s="421"/>
      <c r="E2" s="421"/>
      <c r="F2" s="421"/>
      <c r="G2" s="421"/>
      <c r="H2" s="421"/>
    </row>
    <row r="3" spans="1:8" ht="9" customHeight="1">
      <c r="A3" s="380"/>
      <c r="B3" s="380"/>
      <c r="C3" s="380"/>
      <c r="D3" s="380"/>
      <c r="E3" s="380"/>
      <c r="F3" s="380"/>
      <c r="G3" s="380"/>
      <c r="H3" s="380"/>
    </row>
    <row r="4" spans="1:8" s="17" customFormat="1" ht="66" customHeight="1">
      <c r="A4" s="422" t="str">
        <f>kazm!A2</f>
        <v>ՀՀ Գեղարքունիքի մարզի Վարդենիս  համայնքի Ակունք   բնակավայրի Սուրբ Մեսրոպ եկեղեցու բակի նարեկարգում</v>
      </c>
      <c r="B4" s="379"/>
      <c r="C4" s="379"/>
      <c r="D4" s="379"/>
      <c r="E4" s="379"/>
      <c r="F4" s="379"/>
      <c r="G4" s="379"/>
      <c r="H4" s="379"/>
    </row>
    <row r="5" spans="1:8" s="17" customFormat="1" ht="19.5" customHeight="1">
      <c r="A5" s="426" t="s">
        <v>47</v>
      </c>
      <c r="B5" s="426"/>
      <c r="C5" s="426"/>
      <c r="D5" s="426"/>
      <c r="E5" s="426"/>
      <c r="F5" s="426"/>
      <c r="G5" s="426"/>
      <c r="H5" s="426"/>
    </row>
    <row r="6" spans="1:8" ht="19.5" customHeight="1">
      <c r="A6" s="28"/>
      <c r="B6" s="28"/>
      <c r="C6" s="28"/>
      <c r="D6" s="29"/>
      <c r="E6" s="29"/>
      <c r="F6" s="29"/>
      <c r="G6" s="29"/>
      <c r="H6" s="30"/>
    </row>
    <row r="7" spans="1:8" ht="14.25" customHeight="1">
      <c r="A7" s="31" t="s">
        <v>11</v>
      </c>
      <c r="B7" s="31" t="s">
        <v>17</v>
      </c>
      <c r="C7" s="31" t="s">
        <v>18</v>
      </c>
      <c r="D7" s="423" t="s">
        <v>19</v>
      </c>
      <c r="E7" s="424"/>
      <c r="F7" s="424"/>
      <c r="G7" s="425"/>
      <c r="H7" s="32" t="s">
        <v>20</v>
      </c>
    </row>
    <row r="8" spans="1:8" ht="14.25" customHeight="1">
      <c r="A8" s="33"/>
      <c r="B8" s="33" t="s">
        <v>21</v>
      </c>
      <c r="C8" s="33" t="s">
        <v>22</v>
      </c>
      <c r="D8" s="31" t="s">
        <v>23</v>
      </c>
      <c r="E8" s="31" t="s">
        <v>24</v>
      </c>
      <c r="F8" s="31" t="s">
        <v>25</v>
      </c>
      <c r="G8" s="31" t="s">
        <v>26</v>
      </c>
      <c r="H8" s="31" t="s">
        <v>27</v>
      </c>
    </row>
    <row r="9" spans="1:8" ht="14.25" customHeight="1">
      <c r="A9" s="34"/>
      <c r="B9" s="34"/>
      <c r="C9" s="34"/>
      <c r="D9" s="35" t="s">
        <v>28</v>
      </c>
      <c r="E9" s="35" t="s">
        <v>29</v>
      </c>
      <c r="F9" s="35" t="s">
        <v>30</v>
      </c>
      <c r="G9" s="35" t="s">
        <v>31</v>
      </c>
      <c r="H9" s="35"/>
    </row>
    <row r="10" spans="1:8" ht="13.5" customHeight="1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</row>
    <row r="11" spans="1:8" s="17" customFormat="1" ht="45" customHeight="1">
      <c r="A11" s="36">
        <v>1</v>
      </c>
      <c r="B11" s="37" t="s">
        <v>60</v>
      </c>
      <c r="C11" s="61" t="s">
        <v>176</v>
      </c>
      <c r="D11" s="39">
        <f>մայթ!P56</f>
        <v>4072.4647840234647</v>
      </c>
      <c r="E11" s="39"/>
      <c r="F11" s="39"/>
      <c r="G11" s="39"/>
      <c r="H11" s="39">
        <f>SUM(D11:G11)</f>
        <v>4072.4647840234647</v>
      </c>
    </row>
    <row r="12" spans="1:8" s="17" customFormat="1" ht="28.5" customHeight="1">
      <c r="A12" s="38"/>
      <c r="B12" s="37"/>
      <c r="C12" s="40" t="s">
        <v>13</v>
      </c>
      <c r="D12" s="41">
        <f>SUM(D11:D11)</f>
        <v>4072.4647840234647</v>
      </c>
      <c r="E12" s="41">
        <f>SUM(E11:E11)</f>
        <v>0</v>
      </c>
      <c r="F12" s="41">
        <f>SUM(F11:F11)</f>
        <v>0</v>
      </c>
      <c r="G12" s="41">
        <f>SUM(G11:G11)</f>
        <v>0</v>
      </c>
      <c r="H12" s="41">
        <f>SUM(H11:H11)</f>
        <v>4072.4647840234647</v>
      </c>
    </row>
    <row r="13" spans="1:8" ht="21.75" customHeight="1">
      <c r="B13" s="26"/>
      <c r="C13" s="26"/>
      <c r="D13" s="21"/>
      <c r="E13" s="21"/>
      <c r="F13" s="21"/>
      <c r="G13" s="21"/>
      <c r="H13" s="42"/>
    </row>
    <row r="14" spans="1:8" ht="57.75" customHeight="1">
      <c r="B14" s="26"/>
      <c r="C14" s="26"/>
      <c r="D14" s="21"/>
      <c r="E14" s="21"/>
      <c r="F14" s="21"/>
      <c r="G14" s="21"/>
      <c r="H14" s="42"/>
    </row>
    <row r="15" spans="1:8" ht="21.75" customHeight="1">
      <c r="A15" s="385" t="s">
        <v>103</v>
      </c>
      <c r="B15" s="385"/>
      <c r="C15" s="385"/>
      <c r="D15" s="385"/>
      <c r="E15" s="385"/>
      <c r="F15" s="385"/>
      <c r="G15" s="385"/>
      <c r="H15" s="385"/>
    </row>
  </sheetData>
  <mergeCells count="6">
    <mergeCell ref="A15:H15"/>
    <mergeCell ref="A2:H2"/>
    <mergeCell ref="A3:H3"/>
    <mergeCell ref="A4:H4"/>
    <mergeCell ref="D7:G7"/>
    <mergeCell ref="A5:H5"/>
  </mergeCells>
  <phoneticPr fontId="3" type="noConversion"/>
  <pageMargins left="0.48" right="0.25" top="0.34" bottom="0.48" header="0.25" footer="0.3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A32"/>
  <sheetViews>
    <sheetView view="pageLayout" workbookViewId="0">
      <selection activeCell="A7" sqref="A7"/>
    </sheetView>
  </sheetViews>
  <sheetFormatPr defaultRowHeight="12.75"/>
  <cols>
    <col min="1" max="1" width="118.7109375" style="43" customWidth="1"/>
    <col min="2" max="2" width="90" style="20" customWidth="1"/>
    <col min="3" max="16384" width="9.140625" style="20"/>
  </cols>
  <sheetData>
    <row r="1" spans="1:1" ht="18">
      <c r="A1" s="44"/>
    </row>
    <row r="2" spans="1:1" ht="132.75" customHeight="1">
      <c r="A2" s="57" t="s">
        <v>172</v>
      </c>
    </row>
    <row r="3" spans="1:1" ht="15.75">
      <c r="A3" s="45"/>
    </row>
    <row r="4" spans="1:1" ht="15.75">
      <c r="A4" s="46"/>
    </row>
    <row r="5" spans="1:1" ht="15.75">
      <c r="A5" s="47"/>
    </row>
    <row r="6" spans="1:1" ht="33">
      <c r="A6" s="53" t="s">
        <v>53</v>
      </c>
    </row>
    <row r="7" spans="1:1" ht="15.75">
      <c r="A7" s="48"/>
    </row>
    <row r="8" spans="1:1" ht="15.75">
      <c r="A8" s="48"/>
    </row>
    <row r="9" spans="1:1" ht="15.75">
      <c r="A9" s="48"/>
    </row>
    <row r="10" spans="1:1" ht="15.75">
      <c r="A10" s="49"/>
    </row>
    <row r="11" spans="1:1" ht="15.75">
      <c r="A11" s="50"/>
    </row>
    <row r="12" spans="1:1" ht="15.75">
      <c r="A12" s="50"/>
    </row>
    <row r="13" spans="1:1" ht="15.75">
      <c r="A13" s="50"/>
    </row>
    <row r="14" spans="1:1" ht="15.75">
      <c r="A14" s="48"/>
    </row>
    <row r="15" spans="1:1" ht="15.75">
      <c r="A15" s="48"/>
    </row>
    <row r="16" spans="1:1" ht="15.75">
      <c r="A16" s="48"/>
    </row>
    <row r="17" spans="1:1" ht="15.75">
      <c r="A17" s="48" t="s">
        <v>59</v>
      </c>
    </row>
    <row r="18" spans="1:1" ht="42.75" customHeight="1">
      <c r="A18" s="52" t="s">
        <v>173</v>
      </c>
    </row>
    <row r="19" spans="1:1" ht="15.75" hidden="1">
      <c r="A19" s="48"/>
    </row>
    <row r="20" spans="1:1" ht="15.75">
      <c r="A20" s="48" t="s">
        <v>174</v>
      </c>
    </row>
    <row r="21" spans="1:1" ht="15.75">
      <c r="A21" s="48"/>
    </row>
    <row r="22" spans="1:1" ht="38.25" customHeight="1">
      <c r="A22" s="48" t="s">
        <v>148</v>
      </c>
    </row>
    <row r="23" spans="1:1" ht="13.5" customHeight="1">
      <c r="A23" s="48"/>
    </row>
    <row r="24" spans="1:1" ht="15.75" hidden="1">
      <c r="A24" s="48"/>
    </row>
    <row r="25" spans="1:1" ht="15.75" hidden="1">
      <c r="A25" s="48"/>
    </row>
    <row r="26" spans="1:1" ht="15.75" hidden="1">
      <c r="A26" s="48"/>
    </row>
    <row r="27" spans="1:1" ht="15.75">
      <c r="A27" s="48"/>
    </row>
    <row r="28" spans="1:1" ht="59.25" customHeight="1">
      <c r="A28" s="48"/>
    </row>
    <row r="29" spans="1:1" ht="15.75">
      <c r="A29" s="47" t="s">
        <v>127</v>
      </c>
    </row>
    <row r="30" spans="1:1" ht="15.75">
      <c r="A30" s="47"/>
    </row>
    <row r="31" spans="1:1" ht="15.75">
      <c r="A31" s="47" t="s">
        <v>175</v>
      </c>
    </row>
    <row r="32" spans="1:1" ht="13.5" thickBot="1">
      <c r="A32" s="51"/>
    </row>
  </sheetData>
  <phoneticPr fontId="0" type="noConversion"/>
  <pageMargins left="0.7" right="0.552083333333333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Bac</vt:lpstr>
      <vt:lpstr>մայթ</vt:lpstr>
      <vt:lpstr>Ampop</vt:lpstr>
      <vt:lpstr>Havaq 1</vt:lpstr>
      <vt:lpstr>kazm</vt:lpstr>
      <vt:lpstr>Bac!Print_Area</vt:lpstr>
    </vt:vector>
  </TitlesOfParts>
  <Company>Kve Nakhagits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Vahe Kocharyan</dc:creator>
  <cp:lastModifiedBy>Admin</cp:lastModifiedBy>
  <cp:lastPrinted>2024-01-05T12:10:32Z</cp:lastPrinted>
  <dcterms:created xsi:type="dcterms:W3CDTF">2008-11-24T05:53:38Z</dcterms:created>
  <dcterms:modified xsi:type="dcterms:W3CDTF">2024-12-19T05:31:18Z</dcterms:modified>
</cp:coreProperties>
</file>