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635" yWindow="-60" windowWidth="15480" windowHeight="8130" firstSheet="3" activeTab="4"/>
  </bookViews>
  <sheets>
    <sheet name="Sheet1 (2)" sheetId="5" r:id="rId1"/>
    <sheet name="Sheet2" sheetId="2" r:id="rId2"/>
    <sheet name="Հաշվի համա" sheetId="3" r:id="rId3"/>
    <sheet name="Лист1" sheetId="6" r:id="rId4"/>
    <sheet name="Лист2" sheetId="7" r:id="rId5"/>
    <sheet name="Лист3" sheetId="8" r:id="rId6"/>
    <sheet name="Лист4" sheetId="9" r:id="rId7"/>
    <sheet name="Лист5" sheetId="12" r:id="rId8"/>
    <sheet name="Лист6" sheetId="13" r:id="rId9"/>
    <sheet name="Лист7" sheetId="14" r:id="rId10"/>
    <sheet name="Лист8" sheetId="16" r:id="rId11"/>
    <sheet name="Лист9" sheetId="15" r:id="rId12"/>
  </sheets>
  <calcPr calcId="144525"/>
</workbook>
</file>

<file path=xl/calcChain.xml><?xml version="1.0" encoding="utf-8"?>
<calcChain xmlns="http://schemas.openxmlformats.org/spreadsheetml/2006/main">
  <c r="D45" i="15" l="1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13" i="15"/>
  <c r="G17" i="15" l="1"/>
  <c r="G29" i="15"/>
  <c r="G31" i="15"/>
  <c r="G33" i="15"/>
  <c r="G35" i="15"/>
  <c r="G39" i="15"/>
  <c r="N45" i="15"/>
  <c r="M45" i="15"/>
  <c r="L45" i="15"/>
  <c r="K45" i="15"/>
  <c r="I45" i="15"/>
  <c r="E45" i="15"/>
  <c r="J47" i="15" s="1"/>
  <c r="C45" i="15"/>
  <c r="F42" i="15"/>
  <c r="G42" i="15"/>
  <c r="F40" i="15"/>
  <c r="G40" i="15"/>
  <c r="F39" i="15"/>
  <c r="F38" i="15"/>
  <c r="G38" i="15"/>
  <c r="G37" i="15"/>
  <c r="F37" i="15"/>
  <c r="F36" i="15"/>
  <c r="G36" i="15"/>
  <c r="F35" i="15"/>
  <c r="F33" i="15"/>
  <c r="F31" i="15"/>
  <c r="F29" i="15"/>
  <c r="F24" i="15"/>
  <c r="G24" i="15"/>
  <c r="J17" i="15"/>
  <c r="J45" i="15" s="1"/>
  <c r="H17" i="15"/>
  <c r="H45" i="15" s="1"/>
  <c r="F17" i="15"/>
  <c r="F13" i="15"/>
  <c r="G13" i="15"/>
  <c r="D47" i="15" l="1"/>
  <c r="G45" i="15"/>
  <c r="C47" i="15"/>
  <c r="E47" i="15"/>
  <c r="F45" i="15"/>
  <c r="D39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2" i="16"/>
  <c r="D33" i="16"/>
  <c r="D34" i="16"/>
  <c r="D35" i="16"/>
  <c r="D36" i="16"/>
  <c r="D37" i="16"/>
  <c r="D38" i="16"/>
  <c r="D7" i="16"/>
  <c r="F47" i="15" l="1"/>
  <c r="G47" i="15"/>
  <c r="N39" i="16"/>
  <c r="M39" i="16"/>
  <c r="L39" i="16"/>
  <c r="K39" i="16"/>
  <c r="I39" i="16"/>
  <c r="E39" i="16"/>
  <c r="J41" i="16" s="1"/>
  <c r="C39" i="16"/>
  <c r="D41" i="16" s="1"/>
  <c r="F36" i="16"/>
  <c r="G36" i="16"/>
  <c r="F34" i="16"/>
  <c r="G34" i="16"/>
  <c r="F33" i="16"/>
  <c r="G33" i="16"/>
  <c r="F32" i="16"/>
  <c r="G32" i="16"/>
  <c r="F31" i="16"/>
  <c r="G31" i="16"/>
  <c r="F30" i="16"/>
  <c r="G30" i="16"/>
  <c r="F29" i="16"/>
  <c r="G29" i="16"/>
  <c r="F27" i="16"/>
  <c r="G27" i="16"/>
  <c r="F25" i="16"/>
  <c r="G25" i="16"/>
  <c r="F23" i="16"/>
  <c r="G23" i="16"/>
  <c r="F18" i="16"/>
  <c r="G18" i="16"/>
  <c r="J11" i="16"/>
  <c r="J39" i="16" s="1"/>
  <c r="H11" i="16"/>
  <c r="H39" i="16" s="1"/>
  <c r="F11" i="16"/>
  <c r="G11" i="16"/>
  <c r="F7" i="16"/>
  <c r="G7" i="16"/>
  <c r="N39" i="14"/>
  <c r="M39" i="14"/>
  <c r="L39" i="14"/>
  <c r="K39" i="14"/>
  <c r="I39" i="14"/>
  <c r="E39" i="14"/>
  <c r="J41" i="14" s="1"/>
  <c r="C39" i="14"/>
  <c r="D39" i="14" s="1"/>
  <c r="D41" i="14" s="1"/>
  <c r="D38" i="14"/>
  <c r="D37" i="14"/>
  <c r="F36" i="14"/>
  <c r="D36" i="14"/>
  <c r="G36" i="14" s="1"/>
  <c r="D35" i="14"/>
  <c r="F34" i="14"/>
  <c r="D34" i="14"/>
  <c r="G34" i="14" s="1"/>
  <c r="F33" i="14"/>
  <c r="D33" i="14"/>
  <c r="G33" i="14" s="1"/>
  <c r="F32" i="14"/>
  <c r="D32" i="14"/>
  <c r="G32" i="14" s="1"/>
  <c r="F31" i="14"/>
  <c r="D31" i="14"/>
  <c r="G31" i="14" s="1"/>
  <c r="F30" i="14"/>
  <c r="D30" i="14"/>
  <c r="G30" i="14" s="1"/>
  <c r="F29" i="14"/>
  <c r="D29" i="14"/>
  <c r="G29" i="14" s="1"/>
  <c r="D28" i="14"/>
  <c r="F27" i="14"/>
  <c r="D27" i="14"/>
  <c r="G27" i="14" s="1"/>
  <c r="D26" i="14"/>
  <c r="F25" i="14"/>
  <c r="D25" i="14"/>
  <c r="G25" i="14" s="1"/>
  <c r="D24" i="14"/>
  <c r="F23" i="14"/>
  <c r="D23" i="14"/>
  <c r="G23" i="14" s="1"/>
  <c r="D22" i="14"/>
  <c r="D21" i="14"/>
  <c r="D20" i="14"/>
  <c r="D19" i="14"/>
  <c r="F18" i="14"/>
  <c r="D18" i="14"/>
  <c r="G18" i="14" s="1"/>
  <c r="D17" i="14"/>
  <c r="D16" i="14"/>
  <c r="D15" i="14"/>
  <c r="D14" i="14"/>
  <c r="D13" i="14"/>
  <c r="D12" i="14"/>
  <c r="J11" i="14"/>
  <c r="J39" i="14" s="1"/>
  <c r="H11" i="14"/>
  <c r="H39" i="14" s="1"/>
  <c r="F11" i="14"/>
  <c r="D11" i="14"/>
  <c r="G11" i="14" s="1"/>
  <c r="D10" i="14"/>
  <c r="D9" i="14"/>
  <c r="D8" i="14"/>
  <c r="F7" i="14"/>
  <c r="D7" i="14"/>
  <c r="G7" i="14" s="1"/>
  <c r="G39" i="16" l="1"/>
  <c r="C41" i="16"/>
  <c r="E41" i="16"/>
  <c r="F39" i="16"/>
  <c r="G39" i="14"/>
  <c r="C41" i="14"/>
  <c r="E41" i="14"/>
  <c r="F39" i="14"/>
  <c r="E39" i="9"/>
  <c r="E41" i="8"/>
  <c r="E41" i="12"/>
  <c r="D41" i="9"/>
  <c r="D41" i="13"/>
  <c r="D41" i="12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7" i="13"/>
  <c r="G7" i="13" s="1"/>
  <c r="N39" i="13"/>
  <c r="M39" i="13"/>
  <c r="L39" i="13"/>
  <c r="K39" i="13"/>
  <c r="I39" i="13"/>
  <c r="E39" i="13"/>
  <c r="J41" i="13" s="1"/>
  <c r="C39" i="13"/>
  <c r="F36" i="13"/>
  <c r="G36" i="13"/>
  <c r="F34" i="13"/>
  <c r="G34" i="13"/>
  <c r="F33" i="13"/>
  <c r="G33" i="13"/>
  <c r="F32" i="13"/>
  <c r="G32" i="13"/>
  <c r="F31" i="13"/>
  <c r="G31" i="13"/>
  <c r="F30" i="13"/>
  <c r="G30" i="13"/>
  <c r="F29" i="13"/>
  <c r="G29" i="13"/>
  <c r="F27" i="13"/>
  <c r="G27" i="13"/>
  <c r="F25" i="13"/>
  <c r="G25" i="13"/>
  <c r="F23" i="13"/>
  <c r="G23" i="13"/>
  <c r="F18" i="13"/>
  <c r="G18" i="13"/>
  <c r="J11" i="13"/>
  <c r="J39" i="13" s="1"/>
  <c r="H11" i="13"/>
  <c r="H39" i="13" s="1"/>
  <c r="F11" i="13"/>
  <c r="G11" i="13"/>
  <c r="F7" i="13"/>
  <c r="F41" i="16" l="1"/>
  <c r="G41" i="16"/>
  <c r="F41" i="14"/>
  <c r="G41" i="14"/>
  <c r="E41" i="13"/>
  <c r="D39" i="13"/>
  <c r="G39" i="13"/>
  <c r="C41" i="13"/>
  <c r="F39" i="13"/>
  <c r="K39" i="12"/>
  <c r="F41" i="13" l="1"/>
  <c r="G41" i="13"/>
  <c r="E39" i="12"/>
  <c r="D8" i="12" l="1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7" i="12"/>
  <c r="G7" i="12" s="1"/>
  <c r="N39" i="12"/>
  <c r="M39" i="12"/>
  <c r="L39" i="12"/>
  <c r="I39" i="12"/>
  <c r="C39" i="12"/>
  <c r="F36" i="12"/>
  <c r="G36" i="12"/>
  <c r="F34" i="12"/>
  <c r="G34" i="12"/>
  <c r="F33" i="12"/>
  <c r="G33" i="12"/>
  <c r="F32" i="12"/>
  <c r="G32" i="12"/>
  <c r="F31" i="12"/>
  <c r="G31" i="12"/>
  <c r="F30" i="12"/>
  <c r="G30" i="12"/>
  <c r="F29" i="12"/>
  <c r="G29" i="12"/>
  <c r="F27" i="12"/>
  <c r="G27" i="12"/>
  <c r="F25" i="12"/>
  <c r="G25" i="12"/>
  <c r="F23" i="12"/>
  <c r="G23" i="12"/>
  <c r="F18" i="12"/>
  <c r="G18" i="12"/>
  <c r="J11" i="12"/>
  <c r="J39" i="12" s="1"/>
  <c r="H11" i="12"/>
  <c r="H39" i="12" s="1"/>
  <c r="F11" i="12"/>
  <c r="G11" i="12"/>
  <c r="F7" i="12"/>
  <c r="G39" i="12" l="1"/>
  <c r="C41" i="12"/>
  <c r="F39" i="12"/>
  <c r="D39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7" i="9"/>
  <c r="N39" i="9"/>
  <c r="M39" i="9"/>
  <c r="L39" i="9"/>
  <c r="K39" i="9"/>
  <c r="I39" i="9"/>
  <c r="C39" i="9"/>
  <c r="F36" i="9"/>
  <c r="G36" i="9"/>
  <c r="F34" i="9"/>
  <c r="G34" i="9"/>
  <c r="F33" i="9"/>
  <c r="G33" i="9"/>
  <c r="F32" i="9"/>
  <c r="G32" i="9"/>
  <c r="F31" i="9"/>
  <c r="G31" i="9"/>
  <c r="F30" i="9"/>
  <c r="G30" i="9"/>
  <c r="F29" i="9"/>
  <c r="G29" i="9"/>
  <c r="F27" i="9"/>
  <c r="G27" i="9"/>
  <c r="F25" i="9"/>
  <c r="G25" i="9"/>
  <c r="F23" i="9"/>
  <c r="G23" i="9"/>
  <c r="F18" i="9"/>
  <c r="G18" i="9"/>
  <c r="J11" i="9"/>
  <c r="J39" i="9" s="1"/>
  <c r="H11" i="9"/>
  <c r="H39" i="9" s="1"/>
  <c r="F11" i="9"/>
  <c r="G11" i="9"/>
  <c r="F7" i="9"/>
  <c r="G7" i="9"/>
  <c r="E41" i="9" l="1"/>
  <c r="F41" i="12"/>
  <c r="G41" i="12"/>
  <c r="G39" i="9"/>
  <c r="C41" i="9"/>
  <c r="F39" i="9"/>
  <c r="E39" i="7"/>
  <c r="E41" i="7" s="1"/>
  <c r="F41" i="9" l="1"/>
  <c r="G41" i="9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7" i="8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7" i="7"/>
  <c r="N39" i="8"/>
  <c r="M39" i="8"/>
  <c r="L39" i="8"/>
  <c r="K39" i="8"/>
  <c r="I39" i="8"/>
  <c r="E39" i="8"/>
  <c r="C39" i="8"/>
  <c r="D41" i="8" s="1"/>
  <c r="F36" i="8"/>
  <c r="G36" i="8"/>
  <c r="F34" i="8"/>
  <c r="G34" i="8"/>
  <c r="F33" i="8"/>
  <c r="G33" i="8"/>
  <c r="F32" i="8"/>
  <c r="G32" i="8"/>
  <c r="F31" i="8"/>
  <c r="G31" i="8"/>
  <c r="F30" i="8"/>
  <c r="G30" i="8"/>
  <c r="F29" i="8"/>
  <c r="G29" i="8"/>
  <c r="F27" i="8"/>
  <c r="G27" i="8"/>
  <c r="F25" i="8"/>
  <c r="G25" i="8"/>
  <c r="F23" i="8"/>
  <c r="G23" i="8"/>
  <c r="F18" i="8"/>
  <c r="G18" i="8"/>
  <c r="J11" i="8"/>
  <c r="J39" i="8" s="1"/>
  <c r="H11" i="8"/>
  <c r="H39" i="8" s="1"/>
  <c r="F11" i="8"/>
  <c r="G11" i="8"/>
  <c r="F7" i="8"/>
  <c r="G7" i="8"/>
  <c r="G39" i="8" l="1"/>
  <c r="C41" i="8"/>
  <c r="F39" i="8"/>
  <c r="N39" i="7"/>
  <c r="M39" i="7"/>
  <c r="L39" i="7"/>
  <c r="K39" i="7"/>
  <c r="I39" i="7"/>
  <c r="J41" i="7"/>
  <c r="C39" i="7"/>
  <c r="F36" i="7"/>
  <c r="G36" i="7"/>
  <c r="F34" i="7"/>
  <c r="G34" i="7"/>
  <c r="F33" i="7"/>
  <c r="G33" i="7"/>
  <c r="F32" i="7"/>
  <c r="G32" i="7"/>
  <c r="F31" i="7"/>
  <c r="G31" i="7"/>
  <c r="F30" i="7"/>
  <c r="G30" i="7"/>
  <c r="F29" i="7"/>
  <c r="G29" i="7"/>
  <c r="F27" i="7"/>
  <c r="G27" i="7"/>
  <c r="F25" i="7"/>
  <c r="G25" i="7"/>
  <c r="F23" i="7"/>
  <c r="G23" i="7"/>
  <c r="F18" i="7"/>
  <c r="G18" i="7"/>
  <c r="J11" i="7"/>
  <c r="J39" i="7" s="1"/>
  <c r="H11" i="7"/>
  <c r="H39" i="7" s="1"/>
  <c r="F11" i="7"/>
  <c r="G11" i="7"/>
  <c r="F7" i="7"/>
  <c r="G7" i="7"/>
  <c r="D39" i="7" l="1"/>
  <c r="D41" i="7" s="1"/>
  <c r="F41" i="8"/>
  <c r="G41" i="8"/>
  <c r="C41" i="7"/>
  <c r="F39" i="7"/>
  <c r="C39" i="6"/>
  <c r="C41" i="6" s="1"/>
  <c r="G39" i="7" l="1"/>
  <c r="F41" i="7"/>
  <c r="G41" i="7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7" i="6"/>
  <c r="N39" i="6"/>
  <c r="M39" i="6"/>
  <c r="L39" i="6"/>
  <c r="K39" i="6"/>
  <c r="I39" i="6"/>
  <c r="E39" i="6"/>
  <c r="J41" i="6" s="1"/>
  <c r="F36" i="6"/>
  <c r="G36" i="6"/>
  <c r="F34" i="6"/>
  <c r="G34" i="6"/>
  <c r="F33" i="6"/>
  <c r="G33" i="6"/>
  <c r="F32" i="6"/>
  <c r="G32" i="6"/>
  <c r="F31" i="6"/>
  <c r="G31" i="6"/>
  <c r="F30" i="6"/>
  <c r="G30" i="6"/>
  <c r="F29" i="6"/>
  <c r="G29" i="6"/>
  <c r="F27" i="6"/>
  <c r="G27" i="6"/>
  <c r="F25" i="6"/>
  <c r="G25" i="6"/>
  <c r="F23" i="6"/>
  <c r="G23" i="6"/>
  <c r="F18" i="6"/>
  <c r="G18" i="6"/>
  <c r="J11" i="6"/>
  <c r="J39" i="6" s="1"/>
  <c r="H11" i="6"/>
  <c r="H39" i="6" s="1"/>
  <c r="F11" i="6"/>
  <c r="G11" i="6"/>
  <c r="F7" i="6"/>
  <c r="G7" i="6"/>
  <c r="D39" i="6" l="1"/>
  <c r="D41" i="6" s="1"/>
  <c r="F39" i="6"/>
  <c r="E41" i="6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7" i="5"/>
  <c r="G39" i="6" l="1"/>
  <c r="F41" i="6"/>
  <c r="G41" i="6"/>
  <c r="S29" i="5"/>
  <c r="E90" i="5"/>
  <c r="E60" i="5"/>
  <c r="E75" i="5"/>
  <c r="E64" i="5"/>
  <c r="E86" i="5"/>
  <c r="D64" i="5"/>
  <c r="D63" i="5"/>
  <c r="E61" i="5"/>
  <c r="E63" i="5" s="1"/>
  <c r="J11" i="5" l="1"/>
  <c r="D61" i="5" l="1"/>
  <c r="E85" i="5" l="1"/>
  <c r="E77" i="5"/>
  <c r="E74" i="5"/>
  <c r="E68" i="5"/>
  <c r="E55" i="5"/>
  <c r="F46" i="5"/>
  <c r="F47" i="5"/>
  <c r="F48" i="5"/>
  <c r="F50" i="5"/>
  <c r="F51" i="5"/>
  <c r="F52" i="5"/>
  <c r="F53" i="5"/>
  <c r="F54" i="5"/>
  <c r="F56" i="5"/>
  <c r="F57" i="5"/>
  <c r="F58" i="5"/>
  <c r="F59" i="5"/>
  <c r="F60" i="5"/>
  <c r="F62" i="5"/>
  <c r="F64" i="5"/>
  <c r="F65" i="5"/>
  <c r="F66" i="5"/>
  <c r="F67" i="5"/>
  <c r="F69" i="5"/>
  <c r="F70" i="5"/>
  <c r="F72" i="5"/>
  <c r="F73" i="5"/>
  <c r="F75" i="5"/>
  <c r="F76" i="5"/>
  <c r="F78" i="5"/>
  <c r="F79" i="5"/>
  <c r="F80" i="5"/>
  <c r="F81" i="5"/>
  <c r="F82" i="5"/>
  <c r="F83" i="5"/>
  <c r="F84" i="5"/>
  <c r="F86" i="5"/>
  <c r="F87" i="5"/>
  <c r="F88" i="5"/>
  <c r="F89" i="5"/>
  <c r="F45" i="5"/>
  <c r="E49" i="5"/>
  <c r="E71" i="5" l="1"/>
  <c r="F7" i="5"/>
  <c r="R30" i="5" l="1"/>
  <c r="U30" i="5" s="1"/>
  <c r="R31" i="5"/>
  <c r="U31" i="5" s="1"/>
  <c r="R32" i="5"/>
  <c r="U32" i="5" s="1"/>
  <c r="R33" i="5"/>
  <c r="U33" i="5" s="1"/>
  <c r="R34" i="5"/>
  <c r="U34" i="5" s="1"/>
  <c r="R35" i="5"/>
  <c r="U35" i="5" s="1"/>
  <c r="R36" i="5"/>
  <c r="U36" i="5" s="1"/>
  <c r="R37" i="5"/>
  <c r="U37" i="5" s="1"/>
  <c r="R38" i="5"/>
  <c r="U38" i="5" s="1"/>
  <c r="R7" i="5"/>
  <c r="U7" i="5" s="1"/>
  <c r="R8" i="5"/>
  <c r="U8" i="5" s="1"/>
  <c r="R9" i="5"/>
  <c r="U9" i="5" s="1"/>
  <c r="R10" i="5"/>
  <c r="U10" i="5" s="1"/>
  <c r="R12" i="5"/>
  <c r="U12" i="5" s="1"/>
  <c r="R13" i="5"/>
  <c r="U13" i="5" s="1"/>
  <c r="R14" i="5"/>
  <c r="U14" i="5" s="1"/>
  <c r="R15" i="5"/>
  <c r="U15" i="5" s="1"/>
  <c r="R16" i="5"/>
  <c r="U16" i="5" s="1"/>
  <c r="R17" i="5"/>
  <c r="U17" i="5" s="1"/>
  <c r="R18" i="5"/>
  <c r="U18" i="5" s="1"/>
  <c r="R19" i="5"/>
  <c r="U19" i="5" s="1"/>
  <c r="R20" i="5"/>
  <c r="U20" i="5" s="1"/>
  <c r="R21" i="5"/>
  <c r="U21" i="5" s="1"/>
  <c r="R22" i="5"/>
  <c r="U22" i="5" s="1"/>
  <c r="R23" i="5"/>
  <c r="U23" i="5" s="1"/>
  <c r="R24" i="5"/>
  <c r="U24" i="5" s="1"/>
  <c r="R25" i="5"/>
  <c r="U25" i="5" s="1"/>
  <c r="R26" i="5"/>
  <c r="U26" i="5" s="1"/>
  <c r="U27" i="5"/>
  <c r="R28" i="5"/>
  <c r="U28" i="5" s="1"/>
  <c r="R29" i="5"/>
  <c r="U29" i="5" s="1"/>
  <c r="D85" i="5"/>
  <c r="F85" i="5" s="1"/>
  <c r="D77" i="5"/>
  <c r="F77" i="5" s="1"/>
  <c r="D74" i="5"/>
  <c r="D68" i="5"/>
  <c r="D55" i="5"/>
  <c r="F55" i="5" s="1"/>
  <c r="D49" i="5"/>
  <c r="F49" i="5" s="1"/>
  <c r="K39" i="5"/>
  <c r="S38" i="5"/>
  <c r="T38" i="5" s="1"/>
  <c r="C39" i="5"/>
  <c r="D39" i="5" s="1"/>
  <c r="E39" i="5"/>
  <c r="E41" i="5" s="1"/>
  <c r="S26" i="5"/>
  <c r="S27" i="5"/>
  <c r="T27" i="5" s="1"/>
  <c r="S23" i="5"/>
  <c r="T23" i="5" s="1"/>
  <c r="T20" i="5"/>
  <c r="T22" i="5"/>
  <c r="S19" i="5"/>
  <c r="T19" i="5" s="1"/>
  <c r="S20" i="5"/>
  <c r="S21" i="5"/>
  <c r="T21" i="5" s="1"/>
  <c r="S22" i="5"/>
  <c r="C68" i="5"/>
  <c r="C71" i="5" s="1"/>
  <c r="C61" i="5"/>
  <c r="C63" i="5" s="1"/>
  <c r="C55" i="5"/>
  <c r="AJ49" i="5"/>
  <c r="AK49" i="5" s="1"/>
  <c r="AJ48" i="5"/>
  <c r="AC48" i="5"/>
  <c r="AK48" i="5" s="1"/>
  <c r="O39" i="5"/>
  <c r="N39" i="5"/>
  <c r="M39" i="5"/>
  <c r="L39" i="5"/>
  <c r="J39" i="5"/>
  <c r="I39" i="5"/>
  <c r="S37" i="5"/>
  <c r="T37" i="5" s="1"/>
  <c r="S36" i="5"/>
  <c r="T36" i="5" s="1"/>
  <c r="F36" i="5"/>
  <c r="G36" i="5"/>
  <c r="S35" i="5"/>
  <c r="T35" i="5" s="1"/>
  <c r="S34" i="5"/>
  <c r="T34" i="5" s="1"/>
  <c r="F34" i="5"/>
  <c r="G34" i="5"/>
  <c r="S33" i="5"/>
  <c r="T33" i="5" s="1"/>
  <c r="F33" i="5"/>
  <c r="G33" i="5"/>
  <c r="S32" i="5"/>
  <c r="T32" i="5" s="1"/>
  <c r="F32" i="5"/>
  <c r="G32" i="5"/>
  <c r="S31" i="5"/>
  <c r="T31" i="5" s="1"/>
  <c r="F31" i="5"/>
  <c r="G31" i="5"/>
  <c r="S30" i="5"/>
  <c r="T30" i="5" s="1"/>
  <c r="F30" i="5"/>
  <c r="G30" i="5"/>
  <c r="T29" i="5"/>
  <c r="F29" i="5"/>
  <c r="G29" i="5"/>
  <c r="S28" i="5"/>
  <c r="T28" i="5" s="1"/>
  <c r="F27" i="5"/>
  <c r="G27" i="5"/>
  <c r="T26" i="5"/>
  <c r="S25" i="5"/>
  <c r="T25" i="5" s="1"/>
  <c r="F25" i="5"/>
  <c r="G25" i="5"/>
  <c r="S24" i="5"/>
  <c r="T24" i="5" s="1"/>
  <c r="F23" i="5"/>
  <c r="G23" i="5"/>
  <c r="S18" i="5"/>
  <c r="T18" i="5" s="1"/>
  <c r="F18" i="5"/>
  <c r="G18" i="5"/>
  <c r="S17" i="5"/>
  <c r="S16" i="5"/>
  <c r="S15" i="5"/>
  <c r="S14" i="5"/>
  <c r="S13" i="5"/>
  <c r="S12" i="5"/>
  <c r="H11" i="5"/>
  <c r="H39" i="5" s="1"/>
  <c r="F11" i="5"/>
  <c r="G11" i="5"/>
  <c r="S10" i="5"/>
  <c r="T10" i="5" s="1"/>
  <c r="S9" i="5"/>
  <c r="S8" i="5"/>
  <c r="S7" i="5"/>
  <c r="T7" i="5" s="1"/>
  <c r="L50" i="2"/>
  <c r="L53" i="2" s="1"/>
  <c r="L43" i="2"/>
  <c r="L38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33" i="2"/>
  <c r="E5" i="2"/>
  <c r="E6" i="2"/>
  <c r="E7" i="2"/>
  <c r="E8" i="2"/>
  <c r="E9" i="2"/>
  <c r="E10" i="2"/>
  <c r="E11" i="2"/>
  <c r="E12" i="2"/>
  <c r="E13" i="2"/>
  <c r="E14" i="2"/>
  <c r="E15" i="2"/>
  <c r="E16" i="2"/>
  <c r="E18" i="2"/>
  <c r="E19" i="2"/>
  <c r="E20" i="2"/>
  <c r="E21" i="2"/>
  <c r="E22" i="2"/>
  <c r="E23" i="2"/>
  <c r="E24" i="2"/>
  <c r="E25" i="2"/>
  <c r="E26" i="2"/>
  <c r="E27" i="2"/>
  <c r="E28" i="2"/>
  <c r="E4" i="2"/>
  <c r="D81" i="2"/>
  <c r="C37" i="2"/>
  <c r="C50" i="2"/>
  <c r="E50" i="2" s="1"/>
  <c r="D17" i="2"/>
  <c r="E17" i="2" s="1"/>
  <c r="D29" i="2"/>
  <c r="C29" i="2"/>
  <c r="E29" i="2" s="1"/>
  <c r="F74" i="5" l="1"/>
  <c r="D90" i="5"/>
  <c r="E92" i="5"/>
  <c r="E94" i="5"/>
  <c r="D71" i="5"/>
  <c r="F71" i="5" s="1"/>
  <c r="F68" i="5"/>
  <c r="F63" i="5"/>
  <c r="F61" i="5"/>
  <c r="S39" i="5"/>
  <c r="T39" i="5" s="1"/>
  <c r="R39" i="5"/>
  <c r="U39" i="5" s="1"/>
  <c r="D41" i="5"/>
  <c r="F41" i="5" s="1"/>
  <c r="C81" i="2"/>
  <c r="R11" i="5"/>
  <c r="U11" i="5" s="1"/>
  <c r="C41" i="5"/>
  <c r="J41" i="5"/>
  <c r="G7" i="5"/>
  <c r="S11" i="5"/>
  <c r="T11" i="5" s="1"/>
  <c r="F39" i="5"/>
  <c r="G39" i="5"/>
  <c r="E81" i="2"/>
  <c r="S40" i="5" l="1"/>
  <c r="T40" i="5" s="1"/>
  <c r="F90" i="5"/>
  <c r="F92" i="5" s="1"/>
  <c r="D92" i="5"/>
  <c r="G41" i="5"/>
</calcChain>
</file>

<file path=xl/sharedStrings.xml><?xml version="1.0" encoding="utf-8"?>
<sst xmlns="http://schemas.openxmlformats.org/spreadsheetml/2006/main" count="763" uniqueCount="250">
  <si>
    <t>Ð³ñÏ³ï»ë³ÏÇ ³Ýí³ÝáõÙÁ</t>
  </si>
  <si>
    <t>äÉ³Ý</t>
  </si>
  <si>
    <t>Ï³ï</t>
  </si>
  <si>
    <t>Ï³ï %</t>
  </si>
  <si>
    <t>²Ûñù</t>
  </si>
  <si>
    <t>ì³ñ¹»ÝÇë</t>
  </si>
  <si>
    <t>Ü,ÞáñÅ³</t>
  </si>
  <si>
    <t>ì,ÞáñÅ³</t>
  </si>
  <si>
    <t>¶áõÛù Ð³ñÏ ÞÇÝáõÃ</t>
  </si>
  <si>
    <t>ÐáÕÇ Ð³ñÏ</t>
  </si>
  <si>
    <t>¶áõÛù Ñ³ñÏ ÷áË³¹ñ³ÙÇçáóÝ»ñÇó</t>
  </si>
  <si>
    <t>î»Õ³Ï³Ý îáõñù</t>
  </si>
  <si>
    <t>ä»ï ïáõñù</t>
  </si>
  <si>
    <t>¸áï³óÇ³</t>
  </si>
  <si>
    <t>ÐáÕÇ ì³ñÓ³í×³ñ</t>
  </si>
  <si>
    <t>ä»ï ýáÝ¹Ç ÑáÕÇ í³ñÓ</t>
  </si>
  <si>
    <t>²ÛÉ ·áõÛùÇ í³ñÓ³í×³ñ</t>
  </si>
  <si>
    <t>ä»ï å³ïí»ñ øÎ²¶ µ³ÅÇÝ</t>
  </si>
  <si>
    <t>²Õµ³Ñ³ÝáõÃÛáõÝ</t>
  </si>
  <si>
    <t>ÌÝáÕ³Ï³Ý ÙÇçáóÝ»ñ</t>
  </si>
  <si>
    <t>²ÛÉ áã Ñ³ñÏ³ÛÇÝ »Ï³ÙáõïÝ»ñ</t>
  </si>
  <si>
    <t>*900155101786</t>
  </si>
  <si>
    <t>*900155101265</t>
  </si>
  <si>
    <t>Þ»Ýù»ñÇ ûñÇÝ³Ï³óÙ³Ý í×³ñ</t>
  </si>
  <si>
    <t>*900155001911</t>
  </si>
  <si>
    <t>*900155001929</t>
  </si>
  <si>
    <t>*900155001937</t>
  </si>
  <si>
    <t>·»Õ</t>
  </si>
  <si>
    <t>Øº¸</t>
  </si>
  <si>
    <t>²Õµ</t>
  </si>
  <si>
    <t>ÀÝ¹³Ù»Ý</t>
  </si>
  <si>
    <t>ÀÝ¹³Ù»Ý ÑáÕÇ Ñ³ñÏ</t>
  </si>
  <si>
    <t>*900155101042</t>
  </si>
  <si>
    <t>ÁÝ¹³Ù»Ý ÑáÕÇ í³ñÓ</t>
  </si>
  <si>
    <t>ÀÝ¹³Ù»Ý ì³ñÓ³Ï³ÉáõÃÛáõÝ</t>
  </si>
  <si>
    <t>ÀÝ¹³Ù»Ý ¶áõÛù³Ñ³ñÏ  ïñ³Ýë</t>
  </si>
  <si>
    <t>ÀÝ¹³Ù»Ý ·áõÛù Ñ³ñÏ</t>
  </si>
  <si>
    <t>¼³·ë</t>
  </si>
  <si>
    <t>Üáï</t>
  </si>
  <si>
    <t>*900155101067 å»ï ïáõñù</t>
  </si>
  <si>
    <t>*900155101281 å»ï ïáõñù</t>
  </si>
  <si>
    <t>ÀÝ¹³Ù»Ý å»ï ïáõñù</t>
  </si>
  <si>
    <t>900155101075¸áï³óÇ³</t>
  </si>
  <si>
    <t>900155101711êáõµí»ÝóÇ³</t>
  </si>
  <si>
    <t>900155101356 î/î ËÙÇãù ÍË³Ë</t>
  </si>
  <si>
    <t>900155101406 ì³é»ÉÇù ùë³ÛáõÕ</t>
  </si>
  <si>
    <t>900155101505²ñï³ùÇÝ ·áí³½¹</t>
  </si>
  <si>
    <t>ÀÝ¹³Ù»Ý ï»Õ³Ï³Ý ïáõñù</t>
  </si>
  <si>
    <t>*900155101026 Ð/Ð  ì³ñ¹»ÝÇë</t>
  </si>
  <si>
    <t>*900155101034 áã ·Ûáõ ì³ñ¹»ÝÇë</t>
  </si>
  <si>
    <t>*900155123038 ²Ûñù</t>
  </si>
  <si>
    <t>*900155124036  ì,ÞáñÅ³</t>
  </si>
  <si>
    <t>*900155123053 ²Ûñù</t>
  </si>
  <si>
    <t>*900155125058 Ü,ÞáñÅ³</t>
  </si>
  <si>
    <t>*900155124051  ì,ÞáñÅ³</t>
  </si>
  <si>
    <t>*900155101125 ·áõÛù í³ñÓ ì³ñ¹</t>
  </si>
  <si>
    <t>*900155101059 ²íïá ¶/Ð í³ñ¹»ÝÇë</t>
  </si>
  <si>
    <t>*900155123020 ²Ûñù</t>
  </si>
  <si>
    <t>*900155125025 Ü,ÞáñÅ³</t>
  </si>
  <si>
    <t>*900155124028 ì,ÞáñÅ³</t>
  </si>
  <si>
    <t>*900155101265 ¶áõÛùÇ ßÇÝáõÃ</t>
  </si>
  <si>
    <t>*900155101786 ·/Ñ ²Ò</t>
  </si>
  <si>
    <t>900155101208 ÇÝù ßÇÝ ûñÇÝ³Ï³Ý</t>
  </si>
  <si>
    <t>ÀÝ¹³Ù»Ý Ñ³ñÏ»ñ</t>
  </si>
  <si>
    <t>900155101422 ²ÛÉ ³åñ³ÝùÝ»ñ</t>
  </si>
  <si>
    <t>պլան</t>
  </si>
  <si>
    <t>կատ %</t>
  </si>
  <si>
    <t>*900155125033   Ü,ÞáñÅ³</t>
  </si>
  <si>
    <t xml:space="preserve">900155101372ÌË³ËáïÇ </t>
  </si>
  <si>
    <t>ÙñóáõÛÃ ¨ ³Íáõñ¹Ý Ù³ë,í×</t>
  </si>
  <si>
    <t>*900155101620</t>
  </si>
  <si>
    <t>Աճուրդ</t>
  </si>
  <si>
    <t>24,00 հանր սննուն900155101455</t>
  </si>
  <si>
    <t>ä»ï ï³ïí»ñ ¼²¶ê</t>
  </si>
  <si>
    <t>*900155101331 Շին թույլատվ</t>
  </si>
  <si>
    <t>î³ñµ</t>
  </si>
  <si>
    <t>Ð³Ý³ ïñ³Ýë</t>
  </si>
  <si>
    <t>2017 Ùáõï</t>
  </si>
  <si>
    <t>11,06,2017</t>
  </si>
  <si>
    <t>Ðñ³Ýï Ï³ñ³å»ïÛ³Ý êäÀ</t>
  </si>
  <si>
    <t>ì³ñ¹»ÝÇë äáÉÇÏÉÇÝÇÏ³ äö´À</t>
  </si>
  <si>
    <t>êÝ³ñ ¶ñáõå êäÀ</t>
  </si>
  <si>
    <t>Ð³Ù³ë»ñíÇë êäÀ</t>
  </si>
  <si>
    <t>²ñ¹ßÇÝ µ³ÝÏ</t>
  </si>
  <si>
    <t>Î³ñ-Ï³Ù êäÀ</t>
  </si>
  <si>
    <t>ì³ñ¹,ï³ñ³Í ½³ñ·,ÑÇÙÝ</t>
  </si>
  <si>
    <t>Ð³ÛµÇ½Ý»ë µ³ÝÏ ö´À</t>
  </si>
  <si>
    <t>²ñÙ»Ý ï»É»ýáÝ ÏáÙå³ÝÇ³</t>
  </si>
  <si>
    <t>ì³ñ¹»ÝÇëÇ ÑÇí³Ý¹ ö´À</t>
  </si>
  <si>
    <t>Ð³ÛçñÙáõÏáÛáõÕÇ ö´À</t>
  </si>
  <si>
    <t>ì³ñ¹»ÝÇëÇ ¿É,ó³Ýó»ñ ö´À</t>
  </si>
  <si>
    <t>¶³½åñáÙ ²ñÙ»ÝÇ³ ö´À</t>
  </si>
  <si>
    <t>Þ³Ù³-îñ³Ýë êäÀ</t>
  </si>
  <si>
    <t>ÐáíÑ³ÝÝÇëÛ³Ý ÐáõÝ³Ý</t>
  </si>
  <si>
    <t>Ê³ã³ïñÛ³Ý êáõñ»Ý ê»¹ñ³ÏÇ</t>
  </si>
  <si>
    <t>ìî´ Ð³Û³ëï³Ý µ³ÝÏ ö´À</t>
  </si>
  <si>
    <t xml:space="preserve">²Ïµ³ Ïñ»¹Çï ³·ñÇÏáÉ µ³ÝÏ </t>
  </si>
  <si>
    <t>2018Ùáõïù</t>
  </si>
  <si>
    <t>²ñ³ùë 2²/Î</t>
  </si>
  <si>
    <t xml:space="preserve">ÐÐ ºÐàì²ÚÆ íÏ³Ý»ñ </t>
  </si>
  <si>
    <t>ì³ñ¹»ÝÇëÇ ³íïáÏ³Û³Ý</t>
  </si>
  <si>
    <t>ÞÇÝ³ñ³ñ Ð³Ù³Ï³ñ·Çã êäÀ</t>
  </si>
  <si>
    <t>äÉ³Ý»ï</t>
  </si>
  <si>
    <t>´³ñë»ÕÛ³Ý êáë ²½³ïÇ</t>
  </si>
  <si>
    <t>²ñ³ùë-2 ³/Ï</t>
  </si>
  <si>
    <t>²ÃáÛ³Ý ì³ñ¹³Ý ØÇß³ÛÇ</t>
  </si>
  <si>
    <t>ä»ïñáëÛ³Ý Î³Ùá</t>
  </si>
  <si>
    <t>ØÏñïãÛ³Ý ²ïáÙ</t>
  </si>
  <si>
    <t>¼ÇñáÛ³Ý ²ßáï</t>
  </si>
  <si>
    <t>Ü³Éµ³Ý¹Û³Ý ÐáíÑ³ÝÝ»ë</t>
  </si>
  <si>
    <t>Ð³ÏáµÛ³Ý ØÇñÑ³Ý</t>
  </si>
  <si>
    <t>ê³Ñ³ÏÛ³Ý Ü»ÉëáÝ</t>
  </si>
  <si>
    <t>ÊÉáÛ³Ý ²Ýáõß ì³Éá¹Û³ÛÇ</t>
  </si>
  <si>
    <t>ÊÉáÛ³Ý ì³Éá¹Û³ ²ë³ïáõñÇ</t>
  </si>
  <si>
    <t>Ø³ñïÇñáëÛ³Ý ¶³Éáõëï</t>
  </si>
  <si>
    <t>¶¨áñ·Û³Ý Ð³ñáõÃÛáõÝ</t>
  </si>
  <si>
    <t>²ÝïáÝÛ³Ý è³½ÙÇÏ</t>
  </si>
  <si>
    <t>²µñ³Ñ³ÙÛ³Ý ¶¨áñ·</t>
  </si>
  <si>
    <t>²ëÉ³ÝÛ³Ý ê»ñÛáÅ³</t>
  </si>
  <si>
    <t>²Õ³ç³ÝÛ³Ý ¶ñÇß³</t>
  </si>
  <si>
    <t>¸³ßÛ³Ý Ð³Ïáµ</t>
  </si>
  <si>
    <t>¶ñÇ·áñÛ³Ý è³ý³Û»É</t>
  </si>
  <si>
    <t>Ø³ñïÇñáëÛ³Ý ²ñï³Ï</t>
  </si>
  <si>
    <t>Ê³ã³ïñÛ³Ý ê³Ñ³Ï</t>
  </si>
  <si>
    <t>ê³Õ³Ã»ÉÛ³Ý Ø³ñ·³ñ</t>
  </si>
  <si>
    <t>Ð²ÚÎ</t>
  </si>
  <si>
    <t>²ÙÇñË³ÝÛ³Ý ²ñë»Ý</t>
  </si>
  <si>
    <t>êï»÷³ÝÛ³Ý Ø³ñ³ï</t>
  </si>
  <si>
    <t>Ü³Éµ³Ý¹Û³Ý ¾¹í³ñ¹ È³½ñÇ</t>
  </si>
  <si>
    <t>²í»ïÇëÛ³Ý ìñ»Å</t>
  </si>
  <si>
    <t>êÇÙáÝÛ³Ý ØËÇÃ³ñ</t>
  </si>
  <si>
    <t>ÔáõÏ³ëÛ³Ý æáõÉ»ï³</t>
  </si>
  <si>
    <t>ì³ñ¹³ÝÛ³Ý ¶¨áñ·</t>
  </si>
  <si>
    <t>ì³ñ¹³ÝÛ³Ý Ø³ÝáõÏ</t>
  </si>
  <si>
    <t>ºñ³ÝáëÛ³Ý ì³ñ¹³Ý</t>
  </si>
  <si>
    <t>ØÝ³ó³Ï³ÝÛ³Ý è³ýÇÏ</t>
  </si>
  <si>
    <t>ê³Ñ³ÏÛ³Ý ÔáõÏ³ë</t>
  </si>
  <si>
    <t>¼³ùáÛ³Ý ²ÝÝ³</t>
  </si>
  <si>
    <t>Ø³ïïÇñáëÛ³Ý ì³Ñ³Ý</t>
  </si>
  <si>
    <t>Ø³ñïÇñáëÛ³Ý ºñ³ÝáõÑÇ</t>
  </si>
  <si>
    <t>ê³Ñ³ÏÛ³Ý êÙµ³ï</t>
  </si>
  <si>
    <t>ºñ³ÝáëÛ³Ý èÇÙ³</t>
  </si>
  <si>
    <t>²í»ïÇëÛ³Ý ì³ñáõÅ³Ý</t>
  </si>
  <si>
    <t>Ô³ñÇµÛ³Ý ÚáõñÇÏ</t>
  </si>
  <si>
    <t>²ñ½áÛ³Ý ØËÇÃ³ñ</t>
  </si>
  <si>
    <t>Ï³ñ³å»ïÛ³Ý ²ïáÙ èáÙÇÏÇ</t>
  </si>
  <si>
    <t>Èáõë³ÏáõÝù êäÀ</t>
  </si>
  <si>
    <t>ØáõùáÛ³Ý ¶³ñÇÏ</t>
  </si>
  <si>
    <t>900155101265 ·áõÛùÑ³ñÏ Ò»é Ï³½Ù³Ï»ñåáõÃÛáõÝÝ»ñÇó</t>
  </si>
  <si>
    <t>900155101786 ·áõÛù Ñ³ñÏ ýÇ½ ³ÝÓ»ñÇó</t>
  </si>
  <si>
    <t>ï³ñµ»ñ</t>
  </si>
  <si>
    <t>ä»ï³Ï³Ý ïáõñù ø³Õ³ù³óÇ³Ï³Ý Î³óáõÃÛ³Ý ³Ïï»ñÇ ·ñ³ÝóÙ³Ý Í³é³ÛáõÃÛáõÝÝ»ñÇ Ñ³Ù³ñ</t>
  </si>
  <si>
    <t>ä»ï³Ï³Ý ïáõñù Ýáï³ñ³Ï³Ý ·ñ³ë»ÝÛ³ÏÝ»ñÇ Í³é³ÛáõÃÛáõÝÝ»ñÇ Ñ³Ù³ñ</t>
  </si>
  <si>
    <t xml:space="preserve">Տեղական վճար  Աճուրդ մրցույթների մասնակցության համար </t>
  </si>
  <si>
    <t>Ծնողական վճարներ Գեղարվեստի դպրոցի և մանկապարտեզների համար</t>
  </si>
  <si>
    <t>Ծնողական վճարներ Երաժշտական դպրոցների համար</t>
  </si>
  <si>
    <t>Աղբահանության վճարներ</t>
  </si>
  <si>
    <t>հողի հարկ Վարդենիս համայնքի տնամերձ և սեփական հողերի համար</t>
  </si>
  <si>
    <t>*900155101026</t>
  </si>
  <si>
    <t>հողի հարկ Վարդենիս համայնքի ոչ գյուղատնտեսական նշանակության հողերի համար</t>
  </si>
  <si>
    <t>հողի հարկ Այրք համայնքի տնամերձ և սեփական հողերի համար</t>
  </si>
  <si>
    <t>հողի հարկ Ն,Շորժա համայնքի տնամերձ և սեփական հողերի համար</t>
  </si>
  <si>
    <t>հողի հարկ Վ,Շորժա համայնքի տնամերձ և սեփական հողերի համար</t>
  </si>
  <si>
    <t>հողի Վարձավճար Վարդենիս համայնքից Վարձակալած հողերի համար</t>
  </si>
  <si>
    <t>հողի Վարձավճար Այրք համայնքից Վարձակալած հողերի համար</t>
  </si>
  <si>
    <t>հողի Վարձավճար Ն,Շորժա համայնքից Վարձակալած հողերի համար</t>
  </si>
  <si>
    <t>հողի Վարձավճար Վ,Շորժա համայնքից Վարձակալած հողերի համար</t>
  </si>
  <si>
    <t>Վարդենիս համայնքից  վարձակալած գույքի վարձավճար</t>
  </si>
  <si>
    <t>Գույքահարկ Վարդենիս համայնքում հաշվառված ավտոտրանսպորտների համար</t>
  </si>
  <si>
    <t>Գույքահարկ Այրք համայնքում հաշվառված ավտոտրանսպորտների համար</t>
  </si>
  <si>
    <t>Գույքահարկ Ն,Շորժա համայնքում հաշվառված ավտոտրանսպորտների համար</t>
  </si>
  <si>
    <t>Գույքահարկ Վ,Շորժա համայնքում հաշվառված ավտոտրանսպորտների համար</t>
  </si>
  <si>
    <t>Գույքահարկ Վարդենիս համայնքում հաշվառված Շինությունների համար</t>
  </si>
  <si>
    <t>*900155101034</t>
  </si>
  <si>
    <t>*900155123038</t>
  </si>
  <si>
    <t xml:space="preserve">*900155125033 </t>
  </si>
  <si>
    <t xml:space="preserve">*900155124036 </t>
  </si>
  <si>
    <t>*900155123053</t>
  </si>
  <si>
    <t>*900155125058</t>
  </si>
  <si>
    <t xml:space="preserve">*900155124051 </t>
  </si>
  <si>
    <t>*900155101125</t>
  </si>
  <si>
    <t>*900155101059</t>
  </si>
  <si>
    <t>*900155123020</t>
  </si>
  <si>
    <t>*900155125025</t>
  </si>
  <si>
    <t>*900155124028</t>
  </si>
  <si>
    <t>Գույք հարկ անհատ ձեռնարկատերներից</t>
  </si>
  <si>
    <t>տեղական տուրք համայնքի տարածքում վառելիքա-քսայուղերի վաճառքի թույլտվության համար</t>
  </si>
  <si>
    <t>տեղական տուրք համայնքի տարածքում արտաքին գովազդի տեղադրման թույլտվության համար</t>
  </si>
  <si>
    <t>տեղական տուրք համայնքի տարածքում այլ ապրանքների վաճառքի թույլտվության համար</t>
  </si>
  <si>
    <t>տեղական տուրք համայնքի տարածքում ալկոհոլային խմիչքների  վաճառքի թույլտվության համար</t>
  </si>
  <si>
    <t>տեղական տուրք համայնքի տարածքում ծխախոտի արտադրանքի  վաճառքի թույլտվության համար</t>
  </si>
  <si>
    <t>տեղական տուրք համայնքի տարածքում Հանրային սննդի օբյեկտների թույլտվության համար</t>
  </si>
  <si>
    <t>*900155101455</t>
  </si>
  <si>
    <t>տեղական տուրք համայնքի տարածքում շինարարության թույլտվության համար</t>
  </si>
  <si>
    <t>Քաղաքացիների կողմից ինքնական կառուցած շինությունների օրինականացման համար վճար</t>
  </si>
  <si>
    <t>*900155101067</t>
  </si>
  <si>
    <t xml:space="preserve">*900155101281 </t>
  </si>
  <si>
    <t>*900155101356</t>
  </si>
  <si>
    <t>*900155101406</t>
  </si>
  <si>
    <t xml:space="preserve">*900155101331 </t>
  </si>
  <si>
    <t>*900155101208</t>
  </si>
  <si>
    <t>*900155101505</t>
  </si>
  <si>
    <t>*900155101422</t>
  </si>
  <si>
    <t>*900155101372</t>
  </si>
  <si>
    <t>*900155101539 àã ·ÛáõÕ Ýß</t>
  </si>
  <si>
    <t>ê»÷³Ï³Ý »Ï³ÙáõïÝ»ñ</t>
  </si>
  <si>
    <t>ï³ñµ</t>
  </si>
  <si>
    <t>ä»ï պ³ïí»ñ ¼²¶ê</t>
  </si>
  <si>
    <t>ì³ñ¹»ÝÇëÇ Ð³Ù³ÛÝù³å»ï³ñ³Ý</t>
  </si>
  <si>
    <t>î³ñí³</t>
  </si>
  <si>
    <t>ê»÷³Ï³Ý ²Ùñ³óí³ÍÁ</t>
  </si>
  <si>
    <t>äÉ³Ý Ï³ï³ñáÕ³Ï³Ý</t>
  </si>
  <si>
    <t>ì³ñã³Ï³Ý Çñ³í³Ë³Ëïáõ</t>
  </si>
  <si>
    <t>12³ÙÇë</t>
  </si>
  <si>
    <t>Մուտք</t>
  </si>
  <si>
    <t>տարեկան</t>
  </si>
  <si>
    <t>Այլ ոչ հարկային եկամուտ091</t>
  </si>
  <si>
    <t>-</t>
  </si>
  <si>
    <t>01,11,2019</t>
  </si>
  <si>
    <t>01,11,2018</t>
  </si>
  <si>
    <t>12 ամիս</t>
  </si>
  <si>
    <t>12աÙÇë</t>
  </si>
  <si>
    <t>12ամիս</t>
  </si>
  <si>
    <t>31,12,2019թ դրությամբ</t>
  </si>
  <si>
    <t>31,01,2020թ դրությամբ</t>
  </si>
  <si>
    <t>êáõµí»ÝóÇ³</t>
  </si>
  <si>
    <t>1 ամիս</t>
  </si>
  <si>
    <t>1աÙÇë</t>
  </si>
  <si>
    <t>31,03,2020թ դրությամբ</t>
  </si>
  <si>
    <t>3 ամիս</t>
  </si>
  <si>
    <t>3ամիս</t>
  </si>
  <si>
    <t>2 ամիս</t>
  </si>
  <si>
    <t>2ամիս</t>
  </si>
  <si>
    <t>29,02,2020թ դրությամբ</t>
  </si>
  <si>
    <t>30,04,2020թ դրությամբ</t>
  </si>
  <si>
    <t>4 ամիս</t>
  </si>
  <si>
    <t>31,05,2020թ դրությամբ</t>
  </si>
  <si>
    <t>5 ամիս</t>
  </si>
  <si>
    <t>Ð/ì³ñÓí×, Çñíµ ³ÝÓ 101539</t>
  </si>
  <si>
    <t>6 ամիս</t>
  </si>
  <si>
    <t xml:space="preserve"> ամիս</t>
  </si>
  <si>
    <t>30,06,2020թ դրությամբ</t>
  </si>
  <si>
    <t>¸áï³óÇ³+³ÛÉ ¹áï³óÇ³</t>
  </si>
  <si>
    <t>900155101158ì³ñã³Ï³Ý Çñ³í³Ë³Ë</t>
  </si>
  <si>
    <t>7 ամիս</t>
  </si>
  <si>
    <t>31,07,2020թ դրությամբ</t>
  </si>
  <si>
    <t>ÙñóáõÛÃ ¨ ³Öáõñ¹Ý Ù³ë,í×</t>
  </si>
  <si>
    <t xml:space="preserve"> </t>
  </si>
  <si>
    <t>9 ամիս</t>
  </si>
  <si>
    <t>30,09,2020թ դրությամբ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</si>
</sst>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Arial Armenian"/>
      <family val="2"/>
    </font>
    <font>
      <sz val="11"/>
      <color rgb="FFFF0000"/>
      <name val="Arial Armenian"/>
      <family val="2"/>
    </font>
    <font>
      <sz val="10"/>
      <color theme="1"/>
      <name val="Arial Armenian"/>
      <family val="2"/>
    </font>
    <font>
      <sz val="11"/>
      <color theme="1"/>
      <name val="Arial LatArm"/>
      <family val="2"/>
    </font>
    <font>
      <sz val="11"/>
      <color rgb="FFFF0000"/>
      <name val="Arial LatArm"/>
      <family val="2"/>
    </font>
    <font>
      <sz val="11"/>
      <name val="Arial LatArm"/>
      <family val="2"/>
    </font>
    <font>
      <sz val="10"/>
      <color theme="1"/>
      <name val="Arial LatArm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3" fontId="2" fillId="0" borderId="1" xfId="0" applyNumberFormat="1" applyFont="1" applyBorder="1"/>
    <xf numFmtId="0" fontId="3" fillId="0" borderId="1" xfId="0" applyFont="1" applyBorder="1"/>
    <xf numFmtId="0" fontId="2" fillId="0" borderId="0" xfId="0" applyFont="1" applyAlignment="1"/>
    <xf numFmtId="0" fontId="2" fillId="0" borderId="4" xfId="0" applyFont="1" applyBorder="1" applyAlignment="1"/>
    <xf numFmtId="0" fontId="2" fillId="0" borderId="4" xfId="0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2" fillId="0" borderId="5" xfId="0" applyFont="1" applyBorder="1"/>
    <xf numFmtId="0" fontId="3" fillId="0" borderId="0" xfId="0" applyFont="1" applyBorder="1"/>
    <xf numFmtId="2" fontId="2" fillId="0" borderId="1" xfId="0" applyNumberFormat="1" applyFont="1" applyBorder="1"/>
    <xf numFmtId="0" fontId="5" fillId="0" borderId="0" xfId="0" applyFont="1"/>
    <xf numFmtId="0" fontId="5" fillId="0" borderId="1" xfId="0" applyFont="1" applyBorder="1"/>
    <xf numFmtId="164" fontId="5" fillId="0" borderId="0" xfId="0" applyNumberFormat="1" applyFont="1"/>
    <xf numFmtId="0" fontId="5" fillId="0" borderId="6" xfId="0" applyFont="1" applyBorder="1"/>
    <xf numFmtId="0" fontId="5" fillId="0" borderId="2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5" fillId="0" borderId="4" xfId="0" applyFont="1" applyBorder="1"/>
    <xf numFmtId="0" fontId="2" fillId="0" borderId="9" xfId="0" applyFont="1" applyFill="1" applyBorder="1"/>
    <xf numFmtId="164" fontId="2" fillId="0" borderId="9" xfId="0" applyNumberFormat="1" applyFont="1" applyFill="1" applyBorder="1"/>
    <xf numFmtId="0" fontId="0" fillId="0" borderId="0" xfId="0" applyBorder="1"/>
    <xf numFmtId="0" fontId="2" fillId="0" borderId="2" xfId="0" applyFont="1" applyBorder="1"/>
    <xf numFmtId="0" fontId="2" fillId="0" borderId="0" xfId="0" applyFont="1" applyFill="1" applyBorder="1"/>
    <xf numFmtId="164" fontId="2" fillId="0" borderId="2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5"/>
  <sheetViews>
    <sheetView showWhiteSpace="0" topLeftCell="A67" zoomScaleNormal="100" workbookViewId="0">
      <selection activeCell="B90" sqref="B90"/>
    </sheetView>
  </sheetViews>
  <sheetFormatPr defaultColWidth="8.5703125" defaultRowHeight="14.25" x14ac:dyDescent="0.2"/>
  <cols>
    <col min="1" max="1" width="4.5703125" style="1" customWidth="1"/>
    <col min="2" max="2" width="27.7109375" style="1" customWidth="1"/>
    <col min="3" max="3" width="11.5703125" style="1" customWidth="1"/>
    <col min="4" max="4" width="11.28515625" style="1" customWidth="1"/>
    <col min="5" max="5" width="10.5703125" style="1" customWidth="1"/>
    <col min="6" max="6" width="10.42578125" style="1" customWidth="1"/>
    <col min="7" max="7" width="7" style="1" customWidth="1"/>
    <col min="8" max="8" width="7.28515625" style="1" customWidth="1"/>
    <col min="9" max="9" width="7.85546875" style="1" customWidth="1"/>
    <col min="10" max="10" width="10.42578125" style="1" customWidth="1"/>
    <col min="11" max="11" width="10.5703125" style="1" customWidth="1"/>
    <col min="12" max="12" width="7.140625" style="1" customWidth="1"/>
    <col min="13" max="13" width="7.7109375" style="1" customWidth="1"/>
    <col min="14" max="14" width="7" style="1" customWidth="1"/>
    <col min="15" max="15" width="7.7109375" style="1" customWidth="1"/>
    <col min="16" max="16" width="0.28515625" style="1" customWidth="1"/>
    <col min="17" max="17" width="8.140625" style="1" customWidth="1"/>
    <col min="18" max="18" width="15.140625" style="1" customWidth="1"/>
    <col min="19" max="19" width="10.85546875" style="1" customWidth="1"/>
    <col min="20" max="20" width="8.85546875" style="1" customWidth="1"/>
    <col min="21" max="21" width="6.7109375" style="1" customWidth="1"/>
    <col min="22" max="22" width="6.42578125" style="1" customWidth="1"/>
    <col min="23" max="23" width="8.140625" style="1" customWidth="1"/>
    <col min="24" max="24" width="6.42578125" style="1" customWidth="1"/>
    <col min="25" max="25" width="6.7109375" style="1" customWidth="1"/>
    <col min="26" max="26" width="5.85546875" style="1" customWidth="1"/>
    <col min="27" max="27" width="5.5703125" style="1" customWidth="1"/>
    <col min="28" max="28" width="6.28515625" style="1" customWidth="1"/>
    <col min="29" max="29" width="9.28515625" style="1" customWidth="1"/>
    <col min="30" max="30" width="6.7109375" style="1" customWidth="1"/>
    <col min="31" max="31" width="7" style="1" customWidth="1"/>
    <col min="32" max="32" width="6.28515625" style="1" customWidth="1"/>
    <col min="33" max="33" width="6.42578125" style="1" customWidth="1"/>
    <col min="34" max="34" width="6.5703125" style="1" customWidth="1"/>
    <col min="35" max="35" width="5.5703125" style="1" customWidth="1"/>
    <col min="36" max="37" width="8.140625" style="1" customWidth="1"/>
    <col min="38" max="38" width="9.140625" style="1" bestFit="1" customWidth="1"/>
    <col min="39" max="16384" width="8.5703125" style="1"/>
  </cols>
  <sheetData>
    <row r="1" spans="1:29" x14ac:dyDescent="0.2">
      <c r="A1" s="1" t="s">
        <v>217</v>
      </c>
      <c r="C1" s="16"/>
      <c r="D1" s="33" t="s">
        <v>211</v>
      </c>
      <c r="E1" s="33"/>
      <c r="F1" s="33"/>
      <c r="G1" s="33"/>
      <c r="H1" s="33"/>
      <c r="I1" s="33"/>
      <c r="J1" s="16"/>
      <c r="K1" s="16"/>
      <c r="L1" s="16"/>
      <c r="M1" s="16"/>
      <c r="N1" s="16"/>
      <c r="O1" s="16"/>
    </row>
    <row r="2" spans="1:29" ht="15" customHeight="1" thickBot="1" x14ac:dyDescent="0.25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9" ht="15" thickBot="1" x14ac:dyDescent="0.25">
      <c r="B3" s="1" t="s">
        <v>223</v>
      </c>
      <c r="C3" s="34" t="s">
        <v>208</v>
      </c>
      <c r="D3" s="34"/>
      <c r="E3" s="34"/>
      <c r="F3" s="34"/>
      <c r="G3" s="34"/>
      <c r="H3" s="31" t="s">
        <v>4</v>
      </c>
      <c r="I3" s="32"/>
      <c r="J3" s="31" t="s">
        <v>5</v>
      </c>
      <c r="K3" s="32"/>
      <c r="L3" s="31" t="s">
        <v>6</v>
      </c>
      <c r="M3" s="32"/>
      <c r="N3" s="31" t="s">
        <v>7</v>
      </c>
      <c r="O3" s="32"/>
    </row>
    <row r="4" spans="1:29" x14ac:dyDescent="0.2">
      <c r="A4" s="4"/>
      <c r="B4" s="17"/>
      <c r="C4" s="17" t="s">
        <v>1</v>
      </c>
      <c r="D4" s="17" t="s">
        <v>220</v>
      </c>
      <c r="E4" s="17" t="s">
        <v>214</v>
      </c>
      <c r="F4" s="17" t="s">
        <v>3</v>
      </c>
      <c r="G4" s="17" t="s">
        <v>66</v>
      </c>
      <c r="H4" s="19" t="s">
        <v>1</v>
      </c>
      <c r="I4" s="19" t="s">
        <v>2</v>
      </c>
      <c r="J4" s="19" t="s">
        <v>1</v>
      </c>
      <c r="K4" s="19" t="s">
        <v>2</v>
      </c>
      <c r="L4" s="19" t="s">
        <v>1</v>
      </c>
      <c r="M4" s="19" t="s">
        <v>2</v>
      </c>
      <c r="N4" s="19" t="s">
        <v>1</v>
      </c>
      <c r="O4" s="19" t="s">
        <v>2</v>
      </c>
      <c r="P4" s="4"/>
    </row>
    <row r="5" spans="1:29" x14ac:dyDescent="0.2">
      <c r="A5" s="17"/>
      <c r="B5" s="17" t="s">
        <v>0</v>
      </c>
      <c r="C5" s="4"/>
      <c r="D5" s="4" t="s">
        <v>65</v>
      </c>
      <c r="E5" s="17" t="s">
        <v>221</v>
      </c>
      <c r="F5" s="4" t="s">
        <v>215</v>
      </c>
      <c r="G5" s="4" t="s">
        <v>222</v>
      </c>
      <c r="H5" s="4"/>
      <c r="I5" s="4"/>
      <c r="J5" s="4"/>
      <c r="K5" s="4"/>
      <c r="L5" s="4"/>
      <c r="M5" s="4"/>
      <c r="N5" s="4"/>
      <c r="O5" s="4"/>
      <c r="P5" s="4"/>
      <c r="AC5" s="2"/>
    </row>
    <row r="6" spans="1:29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29" x14ac:dyDescent="0.2">
      <c r="A7" s="4">
        <v>1</v>
      </c>
      <c r="B7" s="17" t="s">
        <v>8</v>
      </c>
      <c r="C7" s="4">
        <v>3615.3</v>
      </c>
      <c r="D7" s="5">
        <f>C7/12*12</f>
        <v>3615.3</v>
      </c>
      <c r="E7" s="4">
        <v>3103.9</v>
      </c>
      <c r="F7" s="5">
        <f>E7/C7*100</f>
        <v>85.854562553591677</v>
      </c>
      <c r="G7" s="5">
        <f>E7/D7*100</f>
        <v>85.854562553591677</v>
      </c>
      <c r="H7" s="4">
        <v>0</v>
      </c>
      <c r="I7" s="4">
        <v>0</v>
      </c>
      <c r="J7" s="4">
        <v>3615.3</v>
      </c>
      <c r="K7" s="4">
        <v>3103.9</v>
      </c>
      <c r="L7" s="4">
        <v>0</v>
      </c>
      <c r="M7" s="4">
        <v>0</v>
      </c>
      <c r="N7" s="4">
        <v>0</v>
      </c>
      <c r="O7" s="4">
        <v>0</v>
      </c>
      <c r="P7" s="4"/>
      <c r="R7" s="1">
        <f t="shared" ref="R7:R28" si="0">H7+J7+L7+N7</f>
        <v>3615.3</v>
      </c>
      <c r="S7" s="1">
        <f t="shared" ref="S7:S38" si="1">I7+K7+M7+O7</f>
        <v>3103.9</v>
      </c>
      <c r="T7" s="1">
        <f>E7-S7</f>
        <v>0</v>
      </c>
      <c r="U7" s="1">
        <f t="shared" ref="U7:U28" si="2">C7-R7</f>
        <v>0</v>
      </c>
    </row>
    <row r="8" spans="1:29" x14ac:dyDescent="0.2">
      <c r="A8" s="4"/>
      <c r="B8" s="6" t="s">
        <v>22</v>
      </c>
      <c r="C8" s="4"/>
      <c r="D8" s="5">
        <f t="shared" ref="D8:D39" si="3">C8/12*12</f>
        <v>0</v>
      </c>
      <c r="E8" s="5">
        <v>0</v>
      </c>
      <c r="F8" s="4"/>
      <c r="G8" s="5"/>
      <c r="H8" s="4"/>
      <c r="I8" s="4"/>
      <c r="J8" s="4"/>
      <c r="K8" s="4"/>
      <c r="L8" s="4"/>
      <c r="M8" s="4"/>
      <c r="N8" s="4"/>
      <c r="O8" s="4"/>
      <c r="P8" s="4"/>
      <c r="R8" s="1">
        <f t="shared" si="0"/>
        <v>0</v>
      </c>
      <c r="S8" s="1">
        <f t="shared" si="1"/>
        <v>0</v>
      </c>
      <c r="U8" s="1">
        <f t="shared" si="2"/>
        <v>0</v>
      </c>
      <c r="AC8" s="2"/>
    </row>
    <row r="9" spans="1:29" x14ac:dyDescent="0.2">
      <c r="A9" s="4"/>
      <c r="B9" s="4" t="s">
        <v>21</v>
      </c>
      <c r="C9" s="4"/>
      <c r="D9" s="5">
        <f t="shared" si="3"/>
        <v>0</v>
      </c>
      <c r="E9" s="5">
        <v>0</v>
      </c>
      <c r="F9" s="4"/>
      <c r="G9" s="5"/>
      <c r="H9" s="4"/>
      <c r="I9" s="4"/>
      <c r="J9" s="4"/>
      <c r="K9" s="4"/>
      <c r="L9" s="4"/>
      <c r="M9" s="4"/>
      <c r="N9" s="4"/>
      <c r="O9" s="4"/>
      <c r="P9" s="4"/>
      <c r="R9" s="1">
        <f t="shared" si="0"/>
        <v>0</v>
      </c>
      <c r="S9" s="1">
        <f t="shared" si="1"/>
        <v>0</v>
      </c>
      <c r="U9" s="1">
        <f t="shared" si="2"/>
        <v>0</v>
      </c>
    </row>
    <row r="10" spans="1:29" x14ac:dyDescent="0.2">
      <c r="A10" s="4"/>
      <c r="B10" s="4"/>
      <c r="C10" s="4"/>
      <c r="D10" s="5">
        <f t="shared" si="3"/>
        <v>0</v>
      </c>
      <c r="E10" s="4"/>
      <c r="F10" s="4"/>
      <c r="G10" s="5"/>
      <c r="H10" s="4"/>
      <c r="I10" s="4"/>
      <c r="J10" s="4"/>
      <c r="K10" s="4"/>
      <c r="L10" s="4"/>
      <c r="M10" s="4"/>
      <c r="N10" s="4"/>
      <c r="O10" s="4"/>
      <c r="P10" s="4"/>
      <c r="R10" s="1">
        <f t="shared" si="0"/>
        <v>0</v>
      </c>
      <c r="S10" s="1">
        <f t="shared" si="1"/>
        <v>0</v>
      </c>
      <c r="T10" s="1">
        <f t="shared" ref="T10:T40" si="4">E10-S10</f>
        <v>0</v>
      </c>
      <c r="U10" s="1">
        <f t="shared" si="2"/>
        <v>0</v>
      </c>
    </row>
    <row r="11" spans="1:29" x14ac:dyDescent="0.2">
      <c r="A11" s="4">
        <v>2</v>
      </c>
      <c r="B11" s="17" t="s">
        <v>9</v>
      </c>
      <c r="C11" s="4">
        <v>7851.3</v>
      </c>
      <c r="D11" s="5">
        <f t="shared" si="3"/>
        <v>7851.2999999999993</v>
      </c>
      <c r="E11" s="4">
        <v>5464</v>
      </c>
      <c r="F11" s="5">
        <f>E11/C11*100</f>
        <v>69.59357049151096</v>
      </c>
      <c r="G11" s="5">
        <f>E11/D11*100</f>
        <v>69.593570491510974</v>
      </c>
      <c r="H11" s="4">
        <f>1298.3-0.8</f>
        <v>1297.5</v>
      </c>
      <c r="I11" s="4">
        <v>429.9</v>
      </c>
      <c r="J11" s="4">
        <f>11223.2-4700.8-63.6</f>
        <v>6458.8</v>
      </c>
      <c r="K11" s="4">
        <v>4910</v>
      </c>
      <c r="L11" s="4">
        <v>80.5</v>
      </c>
      <c r="M11" s="4">
        <v>1.5</v>
      </c>
      <c r="N11" s="4">
        <v>14.5</v>
      </c>
      <c r="O11" s="4">
        <v>15.2</v>
      </c>
      <c r="P11" s="4"/>
      <c r="R11" s="1">
        <f t="shared" si="0"/>
        <v>7851.3</v>
      </c>
      <c r="S11" s="1">
        <f t="shared" si="1"/>
        <v>5356.5999999999995</v>
      </c>
      <c r="T11" s="1">
        <f t="shared" si="4"/>
        <v>107.40000000000055</v>
      </c>
      <c r="U11" s="1">
        <f t="shared" si="2"/>
        <v>0</v>
      </c>
      <c r="AC11" s="2"/>
    </row>
    <row r="12" spans="1:29" x14ac:dyDescent="0.2">
      <c r="A12" s="4"/>
      <c r="B12" s="4">
        <v>101026</v>
      </c>
      <c r="C12" s="4"/>
      <c r="D12" s="5">
        <f t="shared" si="3"/>
        <v>0</v>
      </c>
      <c r="E12" s="4"/>
      <c r="F12" s="4"/>
      <c r="G12" s="5"/>
      <c r="H12" s="4"/>
      <c r="I12" s="4"/>
      <c r="J12" s="4"/>
      <c r="K12" s="4"/>
      <c r="L12" s="4"/>
      <c r="M12" s="4"/>
      <c r="N12" s="4"/>
      <c r="O12" s="4"/>
      <c r="P12" s="4"/>
      <c r="R12" s="1">
        <f t="shared" si="0"/>
        <v>0</v>
      </c>
      <c r="S12" s="1">
        <f t="shared" si="1"/>
        <v>0</v>
      </c>
      <c r="U12" s="1">
        <f t="shared" si="2"/>
        <v>0</v>
      </c>
    </row>
    <row r="13" spans="1:29" x14ac:dyDescent="0.2">
      <c r="A13" s="4"/>
      <c r="B13" s="4">
        <v>101034</v>
      </c>
      <c r="C13" s="4"/>
      <c r="D13" s="5">
        <f t="shared" si="3"/>
        <v>0</v>
      </c>
      <c r="E13" s="4"/>
      <c r="F13" s="4"/>
      <c r="G13" s="5"/>
      <c r="H13" s="4"/>
      <c r="I13" s="4"/>
      <c r="J13" s="4"/>
      <c r="K13" s="4"/>
      <c r="L13" s="4"/>
      <c r="M13" s="4"/>
      <c r="N13" s="4"/>
      <c r="O13" s="4"/>
      <c r="P13" s="4"/>
      <c r="R13" s="1">
        <f t="shared" si="0"/>
        <v>0</v>
      </c>
      <c r="S13" s="1">
        <f t="shared" si="1"/>
        <v>0</v>
      </c>
      <c r="U13" s="1">
        <f t="shared" si="2"/>
        <v>0</v>
      </c>
    </row>
    <row r="14" spans="1:29" hidden="1" x14ac:dyDescent="0.2">
      <c r="A14" s="4"/>
      <c r="B14" s="4">
        <v>123038</v>
      </c>
      <c r="C14" s="4"/>
      <c r="D14" s="5">
        <f t="shared" si="3"/>
        <v>0</v>
      </c>
      <c r="E14" s="4"/>
      <c r="F14" s="4"/>
      <c r="G14" s="5"/>
      <c r="H14" s="4"/>
      <c r="I14" s="4"/>
      <c r="J14" s="4"/>
      <c r="K14" s="4"/>
      <c r="L14" s="4"/>
      <c r="M14" s="4"/>
      <c r="N14" s="4"/>
      <c r="O14" s="4"/>
      <c r="P14" s="4"/>
      <c r="R14" s="1">
        <f t="shared" si="0"/>
        <v>0</v>
      </c>
      <c r="S14" s="1">
        <f t="shared" si="1"/>
        <v>0</v>
      </c>
      <c r="U14" s="1">
        <f t="shared" si="2"/>
        <v>0</v>
      </c>
    </row>
    <row r="15" spans="1:29" hidden="1" x14ac:dyDescent="0.2">
      <c r="A15" s="4"/>
      <c r="B15" s="4">
        <v>12503</v>
      </c>
      <c r="C15" s="4"/>
      <c r="D15" s="5">
        <f t="shared" si="3"/>
        <v>0</v>
      </c>
      <c r="E15" s="4"/>
      <c r="F15" s="4"/>
      <c r="G15" s="5"/>
      <c r="H15" s="4"/>
      <c r="I15" s="4"/>
      <c r="J15" s="4"/>
      <c r="K15" s="4"/>
      <c r="L15" s="4"/>
      <c r="M15" s="4"/>
      <c r="N15" s="4"/>
      <c r="O15" s="4"/>
      <c r="P15" s="4"/>
      <c r="R15" s="1">
        <f t="shared" si="0"/>
        <v>0</v>
      </c>
      <c r="S15" s="1">
        <f t="shared" si="1"/>
        <v>0</v>
      </c>
      <c r="U15" s="1">
        <f t="shared" si="2"/>
        <v>0</v>
      </c>
      <c r="AC15" s="2"/>
    </row>
    <row r="16" spans="1:29" x14ac:dyDescent="0.2">
      <c r="A16" s="4"/>
      <c r="B16" s="4">
        <v>124036</v>
      </c>
      <c r="C16" s="4"/>
      <c r="D16" s="5">
        <f t="shared" si="3"/>
        <v>0</v>
      </c>
      <c r="E16" s="4"/>
      <c r="F16" s="4"/>
      <c r="G16" s="5"/>
      <c r="H16" s="4"/>
      <c r="I16" s="4"/>
      <c r="J16" s="4"/>
      <c r="K16" s="4"/>
      <c r="L16" s="4"/>
      <c r="M16" s="4"/>
      <c r="N16" s="4"/>
      <c r="O16" s="4"/>
      <c r="P16" s="4"/>
      <c r="R16" s="1">
        <f t="shared" si="0"/>
        <v>0</v>
      </c>
      <c r="S16" s="1">
        <f t="shared" si="1"/>
        <v>0</v>
      </c>
      <c r="U16" s="1">
        <f t="shared" si="2"/>
        <v>0</v>
      </c>
    </row>
    <row r="17" spans="1:38" x14ac:dyDescent="0.2">
      <c r="A17" s="4"/>
      <c r="B17" s="4"/>
      <c r="C17" s="4"/>
      <c r="D17" s="5">
        <f t="shared" si="3"/>
        <v>0</v>
      </c>
      <c r="E17" s="4"/>
      <c r="F17" s="4"/>
      <c r="G17" s="5"/>
      <c r="H17" s="4"/>
      <c r="I17" s="4"/>
      <c r="J17" s="4"/>
      <c r="K17" s="4"/>
      <c r="L17" s="4"/>
      <c r="M17" s="4"/>
      <c r="N17" s="4"/>
      <c r="O17" s="4"/>
      <c r="P17" s="4"/>
      <c r="R17" s="1">
        <f t="shared" si="0"/>
        <v>0</v>
      </c>
      <c r="S17" s="1">
        <f t="shared" si="1"/>
        <v>0</v>
      </c>
      <c r="U17" s="1">
        <f t="shared" si="2"/>
        <v>0</v>
      </c>
      <c r="AC17" s="2"/>
    </row>
    <row r="18" spans="1:38" x14ac:dyDescent="0.2">
      <c r="A18" s="4">
        <v>3</v>
      </c>
      <c r="B18" s="17" t="s">
        <v>10</v>
      </c>
      <c r="C18" s="4">
        <v>50361.8</v>
      </c>
      <c r="D18" s="5">
        <f t="shared" si="3"/>
        <v>50361.8</v>
      </c>
      <c r="E18" s="5">
        <v>53318.7</v>
      </c>
      <c r="F18" s="5">
        <f>E18/C18*100</f>
        <v>105.87131516347708</v>
      </c>
      <c r="G18" s="5">
        <f>E18/D18*100</f>
        <v>105.87131516347708</v>
      </c>
      <c r="H18" s="4">
        <v>5000</v>
      </c>
      <c r="I18" s="4">
        <v>915.5</v>
      </c>
      <c r="J18" s="4">
        <v>42361.8</v>
      </c>
      <c r="K18" s="4">
        <v>52451.7</v>
      </c>
      <c r="L18" s="4"/>
      <c r="M18" s="4">
        <v>80.5</v>
      </c>
      <c r="N18" s="4"/>
      <c r="O18" s="4">
        <v>49.2</v>
      </c>
      <c r="P18" s="4"/>
      <c r="Q18" s="1">
        <v>0</v>
      </c>
      <c r="R18" s="1">
        <f t="shared" si="0"/>
        <v>47361.8</v>
      </c>
      <c r="S18" s="1">
        <f t="shared" si="1"/>
        <v>53496.899999999994</v>
      </c>
      <c r="T18" s="1">
        <f t="shared" si="4"/>
        <v>-178.19999999999709</v>
      </c>
      <c r="U18" s="1">
        <f t="shared" si="2"/>
        <v>3000</v>
      </c>
    </row>
    <row r="19" spans="1:38" x14ac:dyDescent="0.2">
      <c r="A19" s="4"/>
      <c r="B19" s="4">
        <v>101059</v>
      </c>
      <c r="C19" s="5"/>
      <c r="D19" s="5">
        <f t="shared" si="3"/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3"/>
      <c r="R19" s="1">
        <f t="shared" si="0"/>
        <v>0</v>
      </c>
      <c r="S19" s="1">
        <f t="shared" si="1"/>
        <v>0</v>
      </c>
      <c r="T19" s="1">
        <f t="shared" si="4"/>
        <v>0</v>
      </c>
      <c r="U19" s="1">
        <f t="shared" si="2"/>
        <v>0</v>
      </c>
      <c r="V19" s="3"/>
      <c r="W19" s="3"/>
      <c r="X19" s="3"/>
      <c r="Y19" s="3"/>
      <c r="AC19" s="2"/>
    </row>
    <row r="20" spans="1:38" x14ac:dyDescent="0.2">
      <c r="A20" s="4"/>
      <c r="B20" s="4">
        <v>123020</v>
      </c>
      <c r="C20" s="4"/>
      <c r="D20" s="5">
        <f t="shared" si="3"/>
        <v>0</v>
      </c>
      <c r="E20" s="4"/>
      <c r="F20" s="4"/>
      <c r="G20" s="5"/>
      <c r="H20" s="4"/>
      <c r="I20" s="4"/>
      <c r="J20" s="4"/>
      <c r="K20" s="4"/>
      <c r="L20" s="4"/>
      <c r="M20" s="4"/>
      <c r="N20" s="4"/>
      <c r="O20" s="4"/>
      <c r="P20" s="4"/>
      <c r="R20" s="1">
        <f t="shared" si="0"/>
        <v>0</v>
      </c>
      <c r="S20" s="1">
        <f t="shared" si="1"/>
        <v>0</v>
      </c>
      <c r="T20" s="1">
        <f t="shared" si="4"/>
        <v>0</v>
      </c>
      <c r="U20" s="1">
        <f t="shared" si="2"/>
        <v>0</v>
      </c>
      <c r="AC20" s="2"/>
    </row>
    <row r="21" spans="1:38" x14ac:dyDescent="0.2">
      <c r="A21" s="4"/>
      <c r="B21" s="4">
        <v>125025</v>
      </c>
      <c r="C21" s="4"/>
      <c r="D21" s="5">
        <f t="shared" si="3"/>
        <v>0</v>
      </c>
      <c r="E21" s="4"/>
      <c r="F21" s="4"/>
      <c r="G21" s="5"/>
      <c r="H21" s="4"/>
      <c r="I21" s="4"/>
      <c r="J21" s="4"/>
      <c r="K21" s="4"/>
      <c r="L21" s="4"/>
      <c r="M21" s="4"/>
      <c r="N21" s="4"/>
      <c r="O21" s="4"/>
      <c r="P21" s="4"/>
      <c r="R21" s="1">
        <f t="shared" si="0"/>
        <v>0</v>
      </c>
      <c r="S21" s="1">
        <f t="shared" si="1"/>
        <v>0</v>
      </c>
      <c r="T21" s="1">
        <f t="shared" si="4"/>
        <v>0</v>
      </c>
      <c r="U21" s="1">
        <f t="shared" si="2"/>
        <v>0</v>
      </c>
      <c r="AC21" s="2"/>
    </row>
    <row r="22" spans="1:38" x14ac:dyDescent="0.2">
      <c r="A22" s="4"/>
      <c r="B22" s="4">
        <v>124028</v>
      </c>
      <c r="C22" s="4"/>
      <c r="D22" s="5">
        <f t="shared" si="3"/>
        <v>0</v>
      </c>
      <c r="E22" s="4"/>
      <c r="F22" s="4"/>
      <c r="G22" s="5"/>
      <c r="H22" s="4"/>
      <c r="I22" s="4"/>
      <c r="J22" s="4"/>
      <c r="K22" s="4"/>
      <c r="L22" s="4"/>
      <c r="M22" s="4"/>
      <c r="N22" s="4"/>
      <c r="O22" s="4"/>
      <c r="P22" s="4"/>
      <c r="R22" s="1">
        <f t="shared" si="0"/>
        <v>0</v>
      </c>
      <c r="S22" s="1">
        <f t="shared" si="1"/>
        <v>0</v>
      </c>
      <c r="T22" s="1">
        <f t="shared" si="4"/>
        <v>0</v>
      </c>
      <c r="U22" s="1">
        <f t="shared" si="2"/>
        <v>0</v>
      </c>
      <c r="AC22" s="2"/>
    </row>
    <row r="23" spans="1:38" x14ac:dyDescent="0.2">
      <c r="A23" s="4">
        <v>4</v>
      </c>
      <c r="B23" s="17" t="s">
        <v>11</v>
      </c>
      <c r="C23" s="4">
        <v>3000</v>
      </c>
      <c r="D23" s="5">
        <f t="shared" si="3"/>
        <v>3000</v>
      </c>
      <c r="E23" s="4">
        <v>3420.6</v>
      </c>
      <c r="F23" s="5">
        <f>E23/C23*100</f>
        <v>114.01999999999998</v>
      </c>
      <c r="G23" s="5">
        <f>E23/D23*100</f>
        <v>114.01999999999998</v>
      </c>
      <c r="H23" s="4"/>
      <c r="I23" s="4"/>
      <c r="J23" s="4">
        <v>3000</v>
      </c>
      <c r="K23" s="4">
        <v>3230.2</v>
      </c>
      <c r="L23" s="4"/>
      <c r="M23" s="4"/>
      <c r="N23" s="4"/>
      <c r="O23" s="4"/>
      <c r="P23" s="4"/>
      <c r="R23" s="1">
        <f t="shared" si="0"/>
        <v>3000</v>
      </c>
      <c r="S23" s="1">
        <f>I23+K23+M23+O23</f>
        <v>3230.2</v>
      </c>
      <c r="T23" s="1">
        <f t="shared" si="4"/>
        <v>190.40000000000009</v>
      </c>
      <c r="U23" s="1">
        <f t="shared" si="2"/>
        <v>0</v>
      </c>
    </row>
    <row r="24" spans="1:38" x14ac:dyDescent="0.2">
      <c r="A24" s="4"/>
      <c r="B24" s="17"/>
      <c r="C24" s="4"/>
      <c r="D24" s="5">
        <f t="shared" si="3"/>
        <v>0</v>
      </c>
      <c r="E24" s="4"/>
      <c r="F24" s="5"/>
      <c r="G24" s="5"/>
      <c r="H24" s="4"/>
      <c r="I24" s="4"/>
      <c r="J24" s="4"/>
      <c r="K24" s="4"/>
      <c r="L24" s="4"/>
      <c r="M24" s="4"/>
      <c r="N24" s="4"/>
      <c r="O24" s="4"/>
      <c r="P24" s="4"/>
      <c r="R24" s="1">
        <f t="shared" si="0"/>
        <v>0</v>
      </c>
      <c r="S24" s="1">
        <f t="shared" si="1"/>
        <v>0</v>
      </c>
      <c r="T24" s="1">
        <f t="shared" si="4"/>
        <v>0</v>
      </c>
      <c r="U24" s="1">
        <f t="shared" si="2"/>
        <v>0</v>
      </c>
      <c r="AC24" s="2"/>
    </row>
    <row r="25" spans="1:38" x14ac:dyDescent="0.2">
      <c r="A25" s="4">
        <v>5</v>
      </c>
      <c r="B25" s="17" t="s">
        <v>12</v>
      </c>
      <c r="C25" s="4">
        <v>5500</v>
      </c>
      <c r="D25" s="5">
        <f t="shared" si="3"/>
        <v>5500</v>
      </c>
      <c r="E25" s="4">
        <v>6434</v>
      </c>
      <c r="F25" s="5">
        <f>E25/C25*100</f>
        <v>116.98181818181818</v>
      </c>
      <c r="G25" s="5">
        <f>E25/D25*100</f>
        <v>116.98181818181818</v>
      </c>
      <c r="H25" s="4"/>
      <c r="I25" s="4"/>
      <c r="J25" s="4">
        <v>5500</v>
      </c>
      <c r="K25" s="4">
        <v>6217.3</v>
      </c>
      <c r="L25" s="4"/>
      <c r="M25" s="4"/>
      <c r="N25" s="4"/>
      <c r="O25" s="4"/>
      <c r="P25" s="4"/>
      <c r="R25" s="1">
        <f t="shared" si="0"/>
        <v>5500</v>
      </c>
      <c r="S25" s="1">
        <f t="shared" si="1"/>
        <v>6217.3</v>
      </c>
      <c r="T25" s="1">
        <f t="shared" si="4"/>
        <v>216.69999999999982</v>
      </c>
      <c r="U25" s="1">
        <f t="shared" si="2"/>
        <v>0</v>
      </c>
      <c r="AC25" s="2"/>
    </row>
    <row r="26" spans="1:38" x14ac:dyDescent="0.2">
      <c r="A26" s="4"/>
      <c r="B26" s="17"/>
      <c r="C26" s="4"/>
      <c r="D26" s="5">
        <f t="shared" si="3"/>
        <v>0</v>
      </c>
      <c r="E26" s="4"/>
      <c r="F26" s="5"/>
      <c r="G26" s="5"/>
      <c r="H26" s="4"/>
      <c r="I26" s="4"/>
      <c r="J26" s="4"/>
      <c r="K26" s="4"/>
      <c r="L26" s="4"/>
      <c r="M26" s="4"/>
      <c r="N26" s="4"/>
      <c r="O26" s="4"/>
      <c r="P26" s="4"/>
      <c r="R26" s="1">
        <f t="shared" si="0"/>
        <v>0</v>
      </c>
      <c r="S26" s="1">
        <f t="shared" si="1"/>
        <v>0</v>
      </c>
      <c r="T26" s="1">
        <f t="shared" si="4"/>
        <v>0</v>
      </c>
      <c r="U26" s="1">
        <f t="shared" si="2"/>
        <v>0</v>
      </c>
      <c r="AC26" s="2"/>
    </row>
    <row r="27" spans="1:38" x14ac:dyDescent="0.2">
      <c r="A27" s="4">
        <v>7</v>
      </c>
      <c r="B27" s="17" t="s">
        <v>13</v>
      </c>
      <c r="C27" s="4">
        <v>294585.8</v>
      </c>
      <c r="D27" s="5">
        <f t="shared" si="3"/>
        <v>294585.8</v>
      </c>
      <c r="E27" s="4">
        <v>294585.8</v>
      </c>
      <c r="F27" s="5">
        <f>E27/C27*100</f>
        <v>100</v>
      </c>
      <c r="G27" s="5">
        <f>E27/D27*100</f>
        <v>100</v>
      </c>
      <c r="H27" s="4"/>
      <c r="I27" s="4"/>
      <c r="J27" s="4">
        <v>293085.5</v>
      </c>
      <c r="K27" s="4">
        <v>246273.3</v>
      </c>
      <c r="L27" s="4"/>
      <c r="M27" s="4"/>
      <c r="N27" s="4"/>
      <c r="O27" s="4"/>
      <c r="P27" s="4"/>
      <c r="R27" s="1">
        <v>293085.5</v>
      </c>
      <c r="S27" s="1">
        <f t="shared" si="1"/>
        <v>246273.3</v>
      </c>
      <c r="T27" s="1">
        <f>E27-S27</f>
        <v>48312.5</v>
      </c>
      <c r="U27" s="1">
        <f t="shared" si="2"/>
        <v>1500.2999999999884</v>
      </c>
      <c r="AC27" s="2"/>
    </row>
    <row r="28" spans="1:38" x14ac:dyDescent="0.2">
      <c r="A28" s="4"/>
      <c r="B28" s="17"/>
      <c r="C28" s="5"/>
      <c r="D28" s="5">
        <f t="shared" si="3"/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3"/>
      <c r="R28" s="1">
        <f t="shared" si="0"/>
        <v>0</v>
      </c>
      <c r="S28" s="1">
        <f t="shared" si="1"/>
        <v>0</v>
      </c>
      <c r="T28" s="1">
        <f t="shared" si="4"/>
        <v>0</v>
      </c>
      <c r="U28" s="1">
        <f t="shared" si="2"/>
        <v>0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L28" s="3"/>
    </row>
    <row r="29" spans="1:38" x14ac:dyDescent="0.2">
      <c r="A29" s="4">
        <v>8</v>
      </c>
      <c r="B29" s="17" t="s">
        <v>14</v>
      </c>
      <c r="C29" s="4">
        <v>15639.1</v>
      </c>
      <c r="D29" s="5">
        <f t="shared" si="3"/>
        <v>15639.100000000002</v>
      </c>
      <c r="E29" s="5">
        <v>14060.9</v>
      </c>
      <c r="F29" s="5">
        <f t="shared" ref="F29:F34" si="5">E29/C29*100</f>
        <v>89.908626455486569</v>
      </c>
      <c r="G29" s="5">
        <f t="shared" ref="G29:G34" si="6">E29/D29*100</f>
        <v>89.908626455486555</v>
      </c>
      <c r="H29" s="4">
        <v>5386.4</v>
      </c>
      <c r="I29" s="4">
        <v>4020</v>
      </c>
      <c r="J29" s="4">
        <v>3805</v>
      </c>
      <c r="K29" s="4">
        <v>4046.7</v>
      </c>
      <c r="L29" s="4">
        <v>4134.7</v>
      </c>
      <c r="M29" s="4">
        <v>3618.9</v>
      </c>
      <c r="N29" s="4">
        <v>2313</v>
      </c>
      <c r="O29" s="4">
        <v>2290.8000000000002</v>
      </c>
      <c r="P29" s="4">
        <v>1379.8</v>
      </c>
      <c r="R29" s="1">
        <f>H29+J29+L29+N29</f>
        <v>15639.099999999999</v>
      </c>
      <c r="S29" s="1">
        <f>I29+K29+M29+O29</f>
        <v>13976.400000000001</v>
      </c>
      <c r="T29" s="1">
        <f t="shared" si="4"/>
        <v>84.499999999998181</v>
      </c>
      <c r="U29" s="1">
        <f>C29-R29</f>
        <v>0</v>
      </c>
    </row>
    <row r="30" spans="1:38" x14ac:dyDescent="0.2">
      <c r="A30" s="4">
        <v>9</v>
      </c>
      <c r="B30" s="17" t="s">
        <v>15</v>
      </c>
      <c r="C30" s="4">
        <v>700</v>
      </c>
      <c r="D30" s="5">
        <f t="shared" si="3"/>
        <v>700</v>
      </c>
      <c r="E30" s="4">
        <v>1.2</v>
      </c>
      <c r="F30" s="5">
        <f t="shared" si="5"/>
        <v>0.17142857142857143</v>
      </c>
      <c r="G30" s="5">
        <f t="shared" si="6"/>
        <v>0.17142857142857143</v>
      </c>
      <c r="H30" s="4">
        <v>700</v>
      </c>
      <c r="I30" s="4">
        <v>0</v>
      </c>
      <c r="J30" s="4"/>
      <c r="K30" s="4">
        <v>1.2</v>
      </c>
      <c r="L30" s="4"/>
      <c r="M30" s="4"/>
      <c r="N30" s="4"/>
      <c r="O30" s="4"/>
      <c r="P30" s="4"/>
      <c r="R30" s="1">
        <f t="shared" ref="R30:R39" si="7">H30+J30+L30+N30</f>
        <v>700</v>
      </c>
      <c r="S30" s="1">
        <f t="shared" si="1"/>
        <v>1.2</v>
      </c>
      <c r="T30" s="1">
        <f t="shared" si="4"/>
        <v>0</v>
      </c>
      <c r="U30" s="1">
        <f t="shared" ref="U30:U39" si="8">C30-R30</f>
        <v>0</v>
      </c>
      <c r="AE30" s="3"/>
    </row>
    <row r="31" spans="1:38" x14ac:dyDescent="0.2">
      <c r="A31" s="4">
        <v>10</v>
      </c>
      <c r="B31" s="17" t="s">
        <v>16</v>
      </c>
      <c r="C31" s="4">
        <v>4000</v>
      </c>
      <c r="D31" s="5">
        <f t="shared" si="3"/>
        <v>4000</v>
      </c>
      <c r="E31" s="4">
        <v>5797.1</v>
      </c>
      <c r="F31" s="5">
        <f t="shared" si="5"/>
        <v>144.92750000000001</v>
      </c>
      <c r="G31" s="5">
        <f t="shared" si="6"/>
        <v>144.92750000000001</v>
      </c>
      <c r="H31" s="4"/>
      <c r="I31" s="4"/>
      <c r="J31" s="4">
        <v>4000</v>
      </c>
      <c r="K31" s="4">
        <v>5396</v>
      </c>
      <c r="L31" s="4"/>
      <c r="M31" s="4"/>
      <c r="N31" s="4"/>
      <c r="O31" s="4"/>
      <c r="P31" s="4"/>
      <c r="R31" s="1">
        <f t="shared" si="7"/>
        <v>4000</v>
      </c>
      <c r="S31" s="1">
        <f t="shared" si="1"/>
        <v>5396</v>
      </c>
      <c r="T31" s="1">
        <f t="shared" si="4"/>
        <v>401.10000000000036</v>
      </c>
      <c r="U31" s="1">
        <f t="shared" si="8"/>
        <v>0</v>
      </c>
    </row>
    <row r="32" spans="1:38" x14ac:dyDescent="0.2">
      <c r="A32" s="4">
        <v>11</v>
      </c>
      <c r="B32" s="17" t="s">
        <v>17</v>
      </c>
      <c r="C32" s="4">
        <v>3664.5</v>
      </c>
      <c r="D32" s="5">
        <f t="shared" si="3"/>
        <v>3664.5</v>
      </c>
      <c r="E32" s="4">
        <v>3664.5</v>
      </c>
      <c r="F32" s="5">
        <f t="shared" si="5"/>
        <v>100</v>
      </c>
      <c r="G32" s="5">
        <f t="shared" si="6"/>
        <v>100</v>
      </c>
      <c r="H32" s="4"/>
      <c r="I32" s="4"/>
      <c r="J32" s="4">
        <v>3511.3</v>
      </c>
      <c r="K32" s="4">
        <v>2565.1999999999998</v>
      </c>
      <c r="L32" s="4"/>
      <c r="M32" s="4"/>
      <c r="N32" s="4"/>
      <c r="O32" s="4"/>
      <c r="P32" s="4"/>
      <c r="R32" s="1">
        <f t="shared" si="7"/>
        <v>3511.3</v>
      </c>
      <c r="S32" s="1">
        <f t="shared" si="1"/>
        <v>2565.1999999999998</v>
      </c>
      <c r="T32" s="1">
        <f t="shared" si="4"/>
        <v>1099.3000000000002</v>
      </c>
      <c r="U32" s="1">
        <f t="shared" si="8"/>
        <v>153.19999999999982</v>
      </c>
    </row>
    <row r="33" spans="1:37" x14ac:dyDescent="0.2">
      <c r="A33" s="4">
        <v>12</v>
      </c>
      <c r="B33" s="17" t="s">
        <v>18</v>
      </c>
      <c r="C33" s="4">
        <v>9000</v>
      </c>
      <c r="D33" s="5">
        <f t="shared" si="3"/>
        <v>9000</v>
      </c>
      <c r="E33" s="4">
        <v>4625.1000000000004</v>
      </c>
      <c r="F33" s="5">
        <f t="shared" si="5"/>
        <v>51.39</v>
      </c>
      <c r="G33" s="5">
        <f t="shared" si="6"/>
        <v>51.39</v>
      </c>
      <c r="H33" s="4"/>
      <c r="I33" s="4"/>
      <c r="J33" s="4">
        <v>9000</v>
      </c>
      <c r="K33" s="4">
        <v>3888.7</v>
      </c>
      <c r="L33" s="4"/>
      <c r="M33" s="4"/>
      <c r="N33" s="4"/>
      <c r="O33" s="4"/>
      <c r="P33" s="4"/>
      <c r="R33" s="1">
        <f t="shared" si="7"/>
        <v>9000</v>
      </c>
      <c r="S33" s="1">
        <f t="shared" si="1"/>
        <v>3888.7</v>
      </c>
      <c r="T33" s="1">
        <f t="shared" si="4"/>
        <v>736.40000000000055</v>
      </c>
      <c r="U33" s="1">
        <f t="shared" si="8"/>
        <v>0</v>
      </c>
    </row>
    <row r="34" spans="1:37" x14ac:dyDescent="0.2">
      <c r="A34" s="4">
        <v>13</v>
      </c>
      <c r="B34" s="17" t="s">
        <v>19</v>
      </c>
      <c r="C34" s="4">
        <v>12514</v>
      </c>
      <c r="D34" s="5">
        <f t="shared" si="3"/>
        <v>12514</v>
      </c>
      <c r="E34" s="4">
        <v>12993.3</v>
      </c>
      <c r="F34" s="5">
        <f t="shared" si="5"/>
        <v>103.83011027649032</v>
      </c>
      <c r="G34" s="5">
        <f t="shared" si="6"/>
        <v>103.83011027649032</v>
      </c>
      <c r="H34" s="4"/>
      <c r="I34" s="4"/>
      <c r="J34" s="4">
        <v>12514</v>
      </c>
      <c r="K34" s="4">
        <v>9510.7000000000007</v>
      </c>
      <c r="L34" s="4"/>
      <c r="M34" s="4"/>
      <c r="N34" s="4"/>
      <c r="O34" s="4"/>
      <c r="P34" s="4"/>
      <c r="R34" s="1">
        <f t="shared" si="7"/>
        <v>12514</v>
      </c>
      <c r="S34" s="1">
        <f t="shared" si="1"/>
        <v>9510.7000000000007</v>
      </c>
      <c r="T34" s="1">
        <f t="shared" si="4"/>
        <v>3482.5999999999985</v>
      </c>
      <c r="U34" s="1">
        <f t="shared" si="8"/>
        <v>0</v>
      </c>
    </row>
    <row r="35" spans="1:37" x14ac:dyDescent="0.2">
      <c r="A35" s="4">
        <v>14</v>
      </c>
      <c r="B35" s="17" t="s">
        <v>69</v>
      </c>
      <c r="C35" s="4"/>
      <c r="D35" s="5">
        <f t="shared" si="3"/>
        <v>0</v>
      </c>
      <c r="E35" s="5">
        <v>84</v>
      </c>
      <c r="F35" s="5"/>
      <c r="G35" s="5"/>
      <c r="H35" s="4"/>
      <c r="I35" s="4"/>
      <c r="J35" s="4"/>
      <c r="K35" s="4">
        <v>84</v>
      </c>
      <c r="L35" s="4"/>
      <c r="M35" s="4"/>
      <c r="N35" s="4"/>
      <c r="O35" s="4"/>
      <c r="P35" s="4"/>
      <c r="R35" s="1">
        <f t="shared" si="7"/>
        <v>0</v>
      </c>
      <c r="S35" s="1">
        <f>I35+K35+M35+O35</f>
        <v>84</v>
      </c>
      <c r="T35" s="1">
        <f t="shared" si="4"/>
        <v>0</v>
      </c>
      <c r="U35" s="1">
        <f t="shared" si="8"/>
        <v>0</v>
      </c>
    </row>
    <row r="36" spans="1:37" x14ac:dyDescent="0.2">
      <c r="A36" s="4">
        <v>15</v>
      </c>
      <c r="B36" s="17" t="s">
        <v>20</v>
      </c>
      <c r="C36" s="4">
        <v>4081</v>
      </c>
      <c r="D36" s="5">
        <f t="shared" si="3"/>
        <v>4081</v>
      </c>
      <c r="E36" s="4">
        <v>5185.3</v>
      </c>
      <c r="F36" s="15">
        <f>E36/C36*100</f>
        <v>127.05954422935555</v>
      </c>
      <c r="G36" s="5">
        <f>E36/D36*100</f>
        <v>127.05954422935555</v>
      </c>
      <c r="H36" s="4"/>
      <c r="I36" s="4"/>
      <c r="J36" s="4">
        <v>3081</v>
      </c>
      <c r="K36" s="4">
        <v>1883.5</v>
      </c>
      <c r="L36" s="4"/>
      <c r="M36" s="4"/>
      <c r="N36" s="4"/>
      <c r="O36" s="4"/>
      <c r="P36" s="4"/>
      <c r="R36" s="1">
        <f t="shared" si="7"/>
        <v>3081</v>
      </c>
      <c r="S36" s="1">
        <f t="shared" si="1"/>
        <v>1883.5</v>
      </c>
      <c r="T36" s="1">
        <f t="shared" si="4"/>
        <v>3301.8</v>
      </c>
      <c r="U36" s="1">
        <f t="shared" si="8"/>
        <v>1000</v>
      </c>
    </row>
    <row r="37" spans="1:37" x14ac:dyDescent="0.2">
      <c r="A37" s="4">
        <v>16</v>
      </c>
      <c r="B37" s="17" t="s">
        <v>23</v>
      </c>
      <c r="C37" s="4"/>
      <c r="D37" s="5">
        <f t="shared" si="3"/>
        <v>0</v>
      </c>
      <c r="E37" s="4">
        <v>3101.5</v>
      </c>
      <c r="F37" s="4"/>
      <c r="G37" s="5"/>
      <c r="H37" s="4"/>
      <c r="I37" s="4"/>
      <c r="J37" s="4"/>
      <c r="K37" s="4">
        <v>2979.8</v>
      </c>
      <c r="L37" s="4"/>
      <c r="M37" s="4"/>
      <c r="N37" s="4"/>
      <c r="O37" s="4"/>
      <c r="P37" s="4"/>
      <c r="R37" s="1">
        <f t="shared" si="7"/>
        <v>0</v>
      </c>
      <c r="S37" s="1">
        <f t="shared" si="1"/>
        <v>2979.8</v>
      </c>
      <c r="T37" s="1">
        <f t="shared" si="4"/>
        <v>121.69999999999982</v>
      </c>
      <c r="U37" s="1">
        <f t="shared" si="8"/>
        <v>0</v>
      </c>
    </row>
    <row r="38" spans="1:37" x14ac:dyDescent="0.2">
      <c r="A38" s="4">
        <v>17</v>
      </c>
      <c r="B38" s="17" t="s">
        <v>212</v>
      </c>
      <c r="C38" s="4"/>
      <c r="D38" s="5">
        <f t="shared" si="3"/>
        <v>0</v>
      </c>
      <c r="E38" s="5">
        <v>801</v>
      </c>
      <c r="F38" s="4"/>
      <c r="G38" s="5"/>
      <c r="H38" s="4"/>
      <c r="I38" s="4"/>
      <c r="J38" s="4"/>
      <c r="K38" s="4">
        <v>401</v>
      </c>
      <c r="L38" s="4"/>
      <c r="M38" s="4"/>
      <c r="N38" s="4"/>
      <c r="O38" s="4"/>
      <c r="P38" s="4"/>
      <c r="R38" s="1">
        <f t="shared" si="7"/>
        <v>0</v>
      </c>
      <c r="S38" s="1">
        <f t="shared" si="1"/>
        <v>401</v>
      </c>
      <c r="T38" s="1">
        <f t="shared" si="4"/>
        <v>400</v>
      </c>
      <c r="U38" s="1">
        <f t="shared" si="8"/>
        <v>0</v>
      </c>
    </row>
    <row r="39" spans="1:37" x14ac:dyDescent="0.2">
      <c r="A39" s="4"/>
      <c r="B39" s="17"/>
      <c r="C39" s="5">
        <f>C7+C11+C18+C24+C25+C27+C29+C30+C31+C32+C33+C34+C36+C37+C23+C35+C38</f>
        <v>414512.79999999993</v>
      </c>
      <c r="D39" s="5">
        <f t="shared" si="3"/>
        <v>414512.79999999993</v>
      </c>
      <c r="E39" s="5">
        <f>E7+E11+E18+E24+E25+E27+E29+E30+E31+E32+E33+E34+E36+E37+E23+E35+E38</f>
        <v>416640.89999999997</v>
      </c>
      <c r="F39" s="5">
        <f>E39/C39*100</f>
        <v>100.5133978974835</v>
      </c>
      <c r="G39" s="5">
        <f>E39/D39*100</f>
        <v>100.5133978974835</v>
      </c>
      <c r="H39" s="4">
        <f>H7+H11+H18+H24+H25+H27+H29+H30+H31+H32+H33+H34+H36+H37+H23</f>
        <v>12383.9</v>
      </c>
      <c r="I39" s="4">
        <f>I7+I11+I18+I24+I25+I27+I29+I30+I31+I32+I33+I34+I36+I37+I23</f>
        <v>5365.4</v>
      </c>
      <c r="J39" s="4">
        <f>J7+J11+J18+J24+J25+J27+J29+J30+J31+J32+J33+J34+J36+J37+J23</f>
        <v>389932.7</v>
      </c>
      <c r="K39" s="4">
        <f>K7+K11+K18+K24+K25+K27+K29+K30+K31+K32+K33+K34+K36+K37+K23+K35+K38</f>
        <v>346943.2</v>
      </c>
      <c r="L39" s="4">
        <f>L7+L11+L18+L24+L25+L27+L29+L30+L31+L32+L33+L34+L36+L37+L23</f>
        <v>4215.2</v>
      </c>
      <c r="M39" s="4">
        <f>M7+M11+M18+M24+M25+M27+M29+M30+M31+M32+M33+M34+M36+M37+M23</f>
        <v>3700.9</v>
      </c>
      <c r="N39" s="4">
        <f>N7+N11+N18+N24+N25+N27+N29+N30+N31+N32+N33+N34+N36+N37+N23</f>
        <v>2327.5</v>
      </c>
      <c r="O39" s="4">
        <f>O7+O11+O18+O24+O25+O27+O29+O30+O31+O32+O33+O34+O36+O37+O23</f>
        <v>2355.2000000000003</v>
      </c>
      <c r="P39" s="4"/>
      <c r="R39" s="1">
        <f t="shared" si="7"/>
        <v>408859.30000000005</v>
      </c>
      <c r="S39" s="1">
        <f>I39+K39+M39+O39</f>
        <v>358364.70000000007</v>
      </c>
      <c r="T39" s="1">
        <f t="shared" si="4"/>
        <v>58276.199999999895</v>
      </c>
      <c r="U39" s="1">
        <f t="shared" si="8"/>
        <v>5653.4999999998836</v>
      </c>
    </row>
    <row r="40" spans="1:37" x14ac:dyDescent="0.2">
      <c r="E40" s="18">
        <v>332128</v>
      </c>
      <c r="F40" s="16" t="s">
        <v>213</v>
      </c>
      <c r="G40" s="16" t="s">
        <v>209</v>
      </c>
      <c r="J40" s="3"/>
      <c r="S40" s="3">
        <f>S39-E39</f>
        <v>-58276.199999999895</v>
      </c>
      <c r="T40" s="1">
        <f t="shared" si="4"/>
        <v>390404.1999999999</v>
      </c>
    </row>
    <row r="41" spans="1:37" x14ac:dyDescent="0.2">
      <c r="B41" s="16" t="s">
        <v>205</v>
      </c>
      <c r="C41" s="3">
        <f>C39-C32-C27</f>
        <v>116262.49999999994</v>
      </c>
      <c r="D41" s="3">
        <f>D39-D32-D27</f>
        <v>116262.49999999994</v>
      </c>
      <c r="E41" s="3">
        <f>E39-E32-E27</f>
        <v>118390.59999999998</v>
      </c>
      <c r="F41" s="3">
        <f>E41/D41*100</f>
        <v>101.83042683582413</v>
      </c>
      <c r="G41" s="3">
        <f>E41/C41*100</f>
        <v>101.83042683582413</v>
      </c>
      <c r="J41" s="3">
        <f>E40-E39</f>
        <v>-84512.899999999965</v>
      </c>
    </row>
    <row r="43" spans="1:37" x14ac:dyDescent="0.2">
      <c r="A43" s="17"/>
      <c r="B43" s="17"/>
      <c r="C43" s="17"/>
      <c r="D43" s="17" t="s">
        <v>219</v>
      </c>
      <c r="E43" s="17" t="s">
        <v>218</v>
      </c>
      <c r="F43" s="20" t="s">
        <v>206</v>
      </c>
      <c r="G43" s="4"/>
      <c r="H43" s="4"/>
      <c r="I43" s="11"/>
      <c r="J43" s="11"/>
      <c r="K43" s="11"/>
    </row>
    <row r="44" spans="1:37" x14ac:dyDescent="0.2">
      <c r="A44" s="17"/>
      <c r="B44" s="17"/>
      <c r="C44" s="17"/>
      <c r="D44" s="17"/>
      <c r="E44" s="17"/>
      <c r="F44" s="20"/>
      <c r="G44" s="4"/>
      <c r="H44" s="4"/>
      <c r="I44" s="11"/>
      <c r="J44" s="11"/>
      <c r="K44" s="11"/>
    </row>
    <row r="45" spans="1:37" x14ac:dyDescent="0.2">
      <c r="A45" s="17"/>
      <c r="B45" s="17" t="s">
        <v>70</v>
      </c>
      <c r="C45" s="17" t="s">
        <v>71</v>
      </c>
      <c r="D45" s="17">
        <v>1752.5</v>
      </c>
      <c r="E45" s="17">
        <v>84</v>
      </c>
      <c r="F45" s="20">
        <f>E45-D45</f>
        <v>-1668.5</v>
      </c>
      <c r="G45" s="4"/>
      <c r="H45" s="4"/>
      <c r="I45" s="14"/>
      <c r="J45" s="11"/>
      <c r="K45" s="11"/>
    </row>
    <row r="46" spans="1:37" x14ac:dyDescent="0.2">
      <c r="A46" s="17"/>
      <c r="B46" s="17" t="s">
        <v>24</v>
      </c>
      <c r="C46" s="17" t="s">
        <v>27</v>
      </c>
      <c r="D46" s="17">
        <v>4859.5</v>
      </c>
      <c r="E46" s="17">
        <v>5071.1000000000004</v>
      </c>
      <c r="F46" s="20">
        <f t="shared" ref="F46:F89" si="9">E46-D46</f>
        <v>211.60000000000036</v>
      </c>
      <c r="G46" s="4"/>
      <c r="H46" s="4"/>
      <c r="I46" s="14"/>
      <c r="J46" s="11"/>
      <c r="K46" s="11"/>
    </row>
    <row r="47" spans="1:37" x14ac:dyDescent="0.2">
      <c r="A47" s="17"/>
      <c r="B47" s="17" t="s">
        <v>25</v>
      </c>
      <c r="C47" s="17" t="s">
        <v>28</v>
      </c>
      <c r="D47" s="17">
        <v>4030.4</v>
      </c>
      <c r="E47" s="17">
        <v>4439.6000000000004</v>
      </c>
      <c r="F47" s="20">
        <f t="shared" si="9"/>
        <v>409.20000000000027</v>
      </c>
      <c r="G47" s="4"/>
      <c r="H47" s="4"/>
      <c r="I47" s="14"/>
      <c r="J47" s="11"/>
      <c r="K47" s="11"/>
    </row>
    <row r="48" spans="1:37" x14ac:dyDescent="0.2">
      <c r="A48" s="17"/>
      <c r="B48" s="17" t="s">
        <v>26</v>
      </c>
      <c r="C48" s="17" t="s">
        <v>29</v>
      </c>
      <c r="D48" s="17">
        <v>3822.1</v>
      </c>
      <c r="E48" s="17">
        <v>3888.7</v>
      </c>
      <c r="F48" s="20">
        <f t="shared" si="9"/>
        <v>66.599999999999909</v>
      </c>
      <c r="G48" s="4"/>
      <c r="H48" s="4"/>
      <c r="I48" s="14"/>
      <c r="J48" s="11"/>
      <c r="K48" s="11"/>
      <c r="AC48" s="1">
        <f>SUM(C48:AB48)</f>
        <v>7777.4</v>
      </c>
      <c r="AJ48" s="1">
        <f>SUM(AD48:AI48)</f>
        <v>0</v>
      </c>
      <c r="AK48" s="1">
        <f>AC48+AJ48</f>
        <v>7777.4</v>
      </c>
    </row>
    <row r="49" spans="1:37" x14ac:dyDescent="0.2">
      <c r="A49" s="17"/>
      <c r="B49" s="17" t="s">
        <v>30</v>
      </c>
      <c r="C49" s="17"/>
      <c r="D49" s="21">
        <f>SUM(D45:D48)</f>
        <v>14464.5</v>
      </c>
      <c r="E49" s="21">
        <f>SUM(E45:E48)</f>
        <v>13483.400000000001</v>
      </c>
      <c r="F49" s="20">
        <f t="shared" si="9"/>
        <v>-981.09999999999854</v>
      </c>
      <c r="G49" s="4"/>
      <c r="H49" s="4"/>
      <c r="I49" s="14"/>
      <c r="J49" s="11"/>
      <c r="K49" s="11"/>
      <c r="AJ49" s="1">
        <f>SUM(AD49:AI49)</f>
        <v>0</v>
      </c>
      <c r="AK49" s="1">
        <f>AC49+AJ49</f>
        <v>0</v>
      </c>
    </row>
    <row r="50" spans="1:37" x14ac:dyDescent="0.2">
      <c r="A50" s="17"/>
      <c r="B50" s="17" t="s">
        <v>48</v>
      </c>
      <c r="C50" s="17"/>
      <c r="D50" s="22">
        <v>2207.5</v>
      </c>
      <c r="E50" s="17">
        <v>2880</v>
      </c>
      <c r="F50" s="20">
        <f t="shared" si="9"/>
        <v>672.5</v>
      </c>
      <c r="G50" s="4"/>
      <c r="H50" s="4"/>
      <c r="I50" s="14"/>
      <c r="J50" s="11"/>
      <c r="K50" s="11"/>
    </row>
    <row r="51" spans="1:37" x14ac:dyDescent="0.2">
      <c r="A51" s="17"/>
      <c r="B51" s="17" t="s">
        <v>49</v>
      </c>
      <c r="C51" s="17"/>
      <c r="D51" s="22">
        <v>115.2</v>
      </c>
      <c r="E51" s="17">
        <v>96.6</v>
      </c>
      <c r="F51" s="20">
        <f t="shared" si="9"/>
        <v>-18.600000000000009</v>
      </c>
      <c r="G51" s="4"/>
      <c r="H51" s="4"/>
      <c r="I51" s="14"/>
      <c r="J51" s="11"/>
      <c r="K51" s="11"/>
    </row>
    <row r="52" spans="1:37" x14ac:dyDescent="0.2">
      <c r="A52" s="17"/>
      <c r="B52" s="17" t="s">
        <v>50</v>
      </c>
      <c r="C52" s="17"/>
      <c r="D52" s="22">
        <v>347</v>
      </c>
      <c r="E52" s="17">
        <v>239.4</v>
      </c>
      <c r="F52" s="20">
        <f t="shared" si="9"/>
        <v>-107.6</v>
      </c>
      <c r="G52" s="4"/>
      <c r="H52" s="4"/>
      <c r="I52" s="14"/>
      <c r="J52" s="11"/>
      <c r="K52" s="11"/>
    </row>
    <row r="53" spans="1:37" x14ac:dyDescent="0.2">
      <c r="A53" s="17"/>
      <c r="B53" s="17" t="s">
        <v>67</v>
      </c>
      <c r="C53" s="17"/>
      <c r="D53" s="22">
        <v>1</v>
      </c>
      <c r="E53" s="17">
        <v>1.5</v>
      </c>
      <c r="F53" s="20">
        <f t="shared" si="9"/>
        <v>0.5</v>
      </c>
      <c r="G53" s="4"/>
      <c r="H53" s="4"/>
      <c r="I53" s="14"/>
      <c r="J53" s="11"/>
      <c r="K53" s="11"/>
    </row>
    <row r="54" spans="1:37" x14ac:dyDescent="0.2">
      <c r="A54" s="17"/>
      <c r="B54" s="17" t="s">
        <v>51</v>
      </c>
      <c r="C54" s="17"/>
      <c r="D54" s="22">
        <v>14</v>
      </c>
      <c r="E54" s="17">
        <v>15.2</v>
      </c>
      <c r="F54" s="20">
        <f t="shared" si="9"/>
        <v>1.1999999999999993</v>
      </c>
      <c r="G54" s="4"/>
      <c r="H54" s="4"/>
      <c r="I54" s="14"/>
      <c r="J54" s="11"/>
      <c r="K54" s="11"/>
    </row>
    <row r="55" spans="1:37" x14ac:dyDescent="0.2">
      <c r="A55" s="17"/>
      <c r="B55" s="17" t="s">
        <v>31</v>
      </c>
      <c r="C55" s="17">
        <f>SUM(C50:C54)</f>
        <v>0</v>
      </c>
      <c r="D55" s="21">
        <f>SUM(D50:D54)</f>
        <v>2684.7</v>
      </c>
      <c r="E55" s="21">
        <f>SUM(E50:E54)</f>
        <v>3232.7</v>
      </c>
      <c r="F55" s="20">
        <f t="shared" si="9"/>
        <v>548</v>
      </c>
      <c r="G55" s="4"/>
      <c r="H55" s="4"/>
      <c r="I55" s="14"/>
      <c r="J55" s="11"/>
      <c r="K55" s="11"/>
    </row>
    <row r="56" spans="1:37" x14ac:dyDescent="0.2">
      <c r="A56" s="17"/>
      <c r="B56" s="17" t="s">
        <v>32</v>
      </c>
      <c r="C56" s="17"/>
      <c r="D56" s="22">
        <v>2981.6</v>
      </c>
      <c r="E56" s="17">
        <v>3367.6</v>
      </c>
      <c r="F56" s="20">
        <f t="shared" si="9"/>
        <v>386</v>
      </c>
      <c r="G56" s="4"/>
      <c r="H56" s="4"/>
      <c r="I56" s="14"/>
      <c r="J56" s="11"/>
      <c r="K56" s="11"/>
    </row>
    <row r="57" spans="1:37" x14ac:dyDescent="0.2">
      <c r="A57" s="17"/>
      <c r="B57" s="17" t="s">
        <v>52</v>
      </c>
      <c r="C57" s="17"/>
      <c r="D57" s="22">
        <v>1057.5999999999999</v>
      </c>
      <c r="E57" s="17">
        <v>2117.9</v>
      </c>
      <c r="F57" s="20">
        <f t="shared" si="9"/>
        <v>1060.3000000000002</v>
      </c>
      <c r="G57" s="4"/>
      <c r="H57" s="4"/>
      <c r="I57" s="14"/>
      <c r="J57" s="11"/>
      <c r="K57" s="11"/>
    </row>
    <row r="58" spans="1:37" x14ac:dyDescent="0.2">
      <c r="A58" s="17"/>
      <c r="B58" s="17" t="s">
        <v>53</v>
      </c>
      <c r="C58" s="17"/>
      <c r="D58" s="22">
        <v>2866.6</v>
      </c>
      <c r="E58" s="17">
        <v>2452.3000000000002</v>
      </c>
      <c r="F58" s="20">
        <f t="shared" si="9"/>
        <v>-414.29999999999973</v>
      </c>
      <c r="G58" s="4"/>
      <c r="H58" s="4"/>
      <c r="I58" s="14"/>
      <c r="J58" s="11"/>
      <c r="K58" s="11"/>
    </row>
    <row r="59" spans="1:37" x14ac:dyDescent="0.2">
      <c r="A59" s="17"/>
      <c r="B59" s="17" t="s">
        <v>54</v>
      </c>
      <c r="C59" s="17"/>
      <c r="D59" s="22">
        <v>1834.3</v>
      </c>
      <c r="E59" s="17">
        <v>2290.8000000000002</v>
      </c>
      <c r="F59" s="20">
        <f t="shared" si="9"/>
        <v>456.50000000000023</v>
      </c>
      <c r="G59" s="4"/>
      <c r="H59" s="4"/>
      <c r="I59" s="14"/>
      <c r="J59" s="11"/>
      <c r="K59" s="11"/>
    </row>
    <row r="60" spans="1:37" x14ac:dyDescent="0.2">
      <c r="A60" s="17"/>
      <c r="B60" s="17" t="s">
        <v>204</v>
      </c>
      <c r="C60" s="17"/>
      <c r="D60" s="22">
        <v>132.30000000000001</v>
      </c>
      <c r="E60" s="17">
        <f>39.3+1.2</f>
        <v>40.5</v>
      </c>
      <c r="F60" s="20">
        <f t="shared" si="9"/>
        <v>-91.800000000000011</v>
      </c>
      <c r="G60" s="4"/>
      <c r="H60" s="4"/>
      <c r="I60" s="14"/>
      <c r="J60" s="11"/>
      <c r="K60" s="11"/>
    </row>
    <row r="61" spans="1:37" x14ac:dyDescent="0.2">
      <c r="A61" s="17"/>
      <c r="B61" s="17" t="s">
        <v>33</v>
      </c>
      <c r="C61" s="17">
        <f>SUM(C56:C59)</f>
        <v>0</v>
      </c>
      <c r="D61" s="21">
        <f>SUM(D56:D60)</f>
        <v>8872.3999999999978</v>
      </c>
      <c r="E61" s="21">
        <f>SUM(E56:E60)</f>
        <v>10269.1</v>
      </c>
      <c r="F61" s="20">
        <f t="shared" si="9"/>
        <v>1396.7000000000025</v>
      </c>
      <c r="G61" s="4"/>
      <c r="H61" s="4"/>
      <c r="I61" s="14"/>
      <c r="J61" s="11"/>
      <c r="K61" s="11"/>
    </row>
    <row r="62" spans="1:37" x14ac:dyDescent="0.2">
      <c r="A62" s="17"/>
      <c r="B62" s="17" t="s">
        <v>55</v>
      </c>
      <c r="C62" s="17"/>
      <c r="D62" s="17">
        <v>3108.2</v>
      </c>
      <c r="E62" s="17">
        <v>3871.6</v>
      </c>
      <c r="F62" s="20">
        <f t="shared" si="9"/>
        <v>763.40000000000009</v>
      </c>
      <c r="G62" s="4"/>
      <c r="H62" s="4"/>
      <c r="I62" s="14"/>
      <c r="J62" s="11"/>
      <c r="K62" s="11"/>
    </row>
    <row r="63" spans="1:37" x14ac:dyDescent="0.2">
      <c r="A63" s="17"/>
      <c r="B63" s="17" t="s">
        <v>34</v>
      </c>
      <c r="C63" s="17">
        <f>C61+C62</f>
        <v>0</v>
      </c>
      <c r="D63" s="22">
        <f>D61+D62</f>
        <v>11980.599999999999</v>
      </c>
      <c r="E63" s="22">
        <f>E61+E62</f>
        <v>14140.7</v>
      </c>
      <c r="F63" s="20">
        <f t="shared" si="9"/>
        <v>2160.1000000000022</v>
      </c>
      <c r="G63" s="4"/>
      <c r="H63" s="4"/>
      <c r="I63" s="11"/>
      <c r="J63" s="11"/>
      <c r="K63" s="11"/>
    </row>
    <row r="64" spans="1:37" x14ac:dyDescent="0.2">
      <c r="A64" s="17"/>
      <c r="B64" s="17" t="s">
        <v>56</v>
      </c>
      <c r="C64" s="17"/>
      <c r="D64" s="22">
        <f>25146.9-124.1</f>
        <v>25022.800000000003</v>
      </c>
      <c r="E64" s="17">
        <f>36555.6-239.1</f>
        <v>36316.5</v>
      </c>
      <c r="F64" s="20">
        <f t="shared" si="9"/>
        <v>11293.699999999997</v>
      </c>
      <c r="G64" s="4"/>
      <c r="H64" s="4"/>
      <c r="I64" s="14"/>
      <c r="J64" s="12"/>
      <c r="K64" s="11"/>
    </row>
    <row r="65" spans="1:11" x14ac:dyDescent="0.2">
      <c r="A65" s="17"/>
      <c r="B65" s="17" t="s">
        <v>57</v>
      </c>
      <c r="C65" s="17"/>
      <c r="D65" s="22">
        <v>40.4</v>
      </c>
      <c r="E65" s="17">
        <v>319.89999999999998</v>
      </c>
      <c r="F65" s="20">
        <f t="shared" si="9"/>
        <v>279.5</v>
      </c>
      <c r="G65" s="4"/>
      <c r="H65" s="4"/>
      <c r="I65" s="14"/>
      <c r="J65" s="11"/>
      <c r="K65" s="11"/>
    </row>
    <row r="66" spans="1:11" x14ac:dyDescent="0.2">
      <c r="A66" s="17"/>
      <c r="B66" s="17" t="s">
        <v>58</v>
      </c>
      <c r="C66" s="17"/>
      <c r="D66" s="22">
        <v>9</v>
      </c>
      <c r="E66" s="17">
        <v>85.5</v>
      </c>
      <c r="F66" s="20">
        <f t="shared" si="9"/>
        <v>76.5</v>
      </c>
      <c r="G66" s="4"/>
      <c r="H66" s="4"/>
      <c r="I66" s="14"/>
      <c r="J66" s="11"/>
      <c r="K66" s="11"/>
    </row>
    <row r="67" spans="1:11" x14ac:dyDescent="0.2">
      <c r="A67" s="17"/>
      <c r="B67" s="17" t="s">
        <v>59</v>
      </c>
      <c r="C67" s="17"/>
      <c r="D67" s="22">
        <v>53.3</v>
      </c>
      <c r="E67" s="17">
        <v>49.2</v>
      </c>
      <c r="F67" s="20">
        <f t="shared" si="9"/>
        <v>-4.0999999999999943</v>
      </c>
      <c r="G67" s="4"/>
      <c r="H67" s="4"/>
      <c r="I67" s="14"/>
      <c r="J67" s="11"/>
      <c r="K67" s="11"/>
    </row>
    <row r="68" spans="1:11" x14ac:dyDescent="0.2">
      <c r="A68" s="17"/>
      <c r="B68" s="17" t="s">
        <v>35</v>
      </c>
      <c r="C68" s="17">
        <f>SUM(C64:C67)</f>
        <v>0</v>
      </c>
      <c r="D68" s="21">
        <f>SUM(D64:D67)</f>
        <v>25125.500000000004</v>
      </c>
      <c r="E68" s="21">
        <f>SUM(E64:E67)</f>
        <v>36771.1</v>
      </c>
      <c r="F68" s="20">
        <f t="shared" si="9"/>
        <v>11645.599999999995</v>
      </c>
      <c r="G68" s="4"/>
      <c r="H68" s="4"/>
      <c r="I68" s="14"/>
      <c r="J68" s="11"/>
      <c r="K68" s="11"/>
    </row>
    <row r="69" spans="1:11" x14ac:dyDescent="0.2">
      <c r="A69" s="17"/>
      <c r="B69" s="17" t="s">
        <v>60</v>
      </c>
      <c r="C69" s="17"/>
      <c r="D69" s="22">
        <v>1260</v>
      </c>
      <c r="E69" s="17">
        <v>2145.4</v>
      </c>
      <c r="F69" s="20">
        <f t="shared" si="9"/>
        <v>885.40000000000009</v>
      </c>
      <c r="G69" s="4"/>
      <c r="H69" s="4"/>
      <c r="I69" s="14"/>
      <c r="J69" s="11"/>
      <c r="K69" s="11"/>
    </row>
    <row r="70" spans="1:11" x14ac:dyDescent="0.2">
      <c r="A70" s="17"/>
      <c r="B70" s="17" t="s">
        <v>61</v>
      </c>
      <c r="C70" s="17"/>
      <c r="D70" s="22">
        <v>321.60000000000002</v>
      </c>
      <c r="E70" s="17">
        <v>150.1</v>
      </c>
      <c r="F70" s="20">
        <f t="shared" si="9"/>
        <v>-171.50000000000003</v>
      </c>
      <c r="G70" s="4"/>
      <c r="H70" s="4"/>
      <c r="I70" s="14"/>
      <c r="J70" s="11"/>
      <c r="K70" s="11"/>
    </row>
    <row r="71" spans="1:11" x14ac:dyDescent="0.2">
      <c r="A71" s="17"/>
      <c r="B71" s="17" t="s">
        <v>36</v>
      </c>
      <c r="C71" s="17">
        <f>C68+C69+C70</f>
        <v>0</v>
      </c>
      <c r="D71" s="21">
        <f>D68+D69+D70</f>
        <v>26707.100000000002</v>
      </c>
      <c r="E71" s="21">
        <f>E68+E69+E70</f>
        <v>39066.6</v>
      </c>
      <c r="F71" s="20">
        <f t="shared" si="9"/>
        <v>12359.499999999996</v>
      </c>
      <c r="G71" s="4"/>
      <c r="H71" s="4"/>
      <c r="I71" s="11"/>
      <c r="J71" s="11"/>
      <c r="K71" s="11"/>
    </row>
    <row r="72" spans="1:11" x14ac:dyDescent="0.2">
      <c r="A72" s="17"/>
      <c r="B72" s="17" t="s">
        <v>39</v>
      </c>
      <c r="C72" s="17" t="s">
        <v>37</v>
      </c>
      <c r="D72" s="22">
        <v>1382.4</v>
      </c>
      <c r="E72" s="17">
        <v>1581.9</v>
      </c>
      <c r="F72" s="20">
        <f t="shared" si="9"/>
        <v>199.5</v>
      </c>
      <c r="G72" s="4"/>
      <c r="H72" s="4"/>
      <c r="I72" s="14"/>
      <c r="J72" s="11"/>
      <c r="K72" s="11"/>
    </row>
    <row r="73" spans="1:11" x14ac:dyDescent="0.2">
      <c r="A73" s="17"/>
      <c r="B73" s="17" t="s">
        <v>40</v>
      </c>
      <c r="C73" s="17" t="s">
        <v>38</v>
      </c>
      <c r="D73" s="22">
        <v>2541.6</v>
      </c>
      <c r="E73" s="17">
        <v>3650</v>
      </c>
      <c r="F73" s="20">
        <f t="shared" si="9"/>
        <v>1108.4000000000001</v>
      </c>
      <c r="G73" s="4"/>
      <c r="H73" s="4"/>
      <c r="I73" s="14"/>
      <c r="J73" s="11"/>
      <c r="K73" s="11"/>
    </row>
    <row r="74" spans="1:11" x14ac:dyDescent="0.2">
      <c r="A74" s="17"/>
      <c r="B74" s="17" t="s">
        <v>41</v>
      </c>
      <c r="C74" s="17"/>
      <c r="D74" s="21">
        <f>SUM(D72:D73)</f>
        <v>3924</v>
      </c>
      <c r="E74" s="21">
        <f>SUM(E72:E73)</f>
        <v>5231.8999999999996</v>
      </c>
      <c r="F74" s="20">
        <f t="shared" si="9"/>
        <v>1307.8999999999996</v>
      </c>
      <c r="G74" s="4"/>
      <c r="H74" s="4"/>
      <c r="I74" s="14"/>
      <c r="J74" s="11"/>
      <c r="K74" s="11"/>
    </row>
    <row r="75" spans="1:11" x14ac:dyDescent="0.2">
      <c r="A75" s="17"/>
      <c r="B75" s="17" t="s">
        <v>42</v>
      </c>
      <c r="C75" s="17"/>
      <c r="D75" s="22">
        <v>221619.5</v>
      </c>
      <c r="E75" s="17">
        <f>237236.9+1000</f>
        <v>238236.9</v>
      </c>
      <c r="F75" s="20">
        <f t="shared" si="9"/>
        <v>16617.399999999994</v>
      </c>
      <c r="G75" s="4"/>
      <c r="H75" s="4"/>
      <c r="I75" s="14"/>
      <c r="J75" s="11"/>
      <c r="K75" s="11"/>
    </row>
    <row r="76" spans="1:11" x14ac:dyDescent="0.2">
      <c r="A76" s="17"/>
      <c r="B76" s="17" t="s">
        <v>43</v>
      </c>
      <c r="C76" s="17"/>
      <c r="D76" s="22">
        <v>6536.3</v>
      </c>
      <c r="E76" s="17">
        <v>8036.4</v>
      </c>
      <c r="F76" s="20">
        <f t="shared" si="9"/>
        <v>1500.0999999999995</v>
      </c>
      <c r="G76" s="4"/>
      <c r="H76" s="4"/>
      <c r="I76" s="14"/>
      <c r="J76" s="11"/>
      <c r="K76" s="11"/>
    </row>
    <row r="77" spans="1:11" x14ac:dyDescent="0.2">
      <c r="A77" s="17"/>
      <c r="B77" s="17" t="s">
        <v>30</v>
      </c>
      <c r="C77" s="17"/>
      <c r="D77" s="21">
        <f>SUM(D75:D76)</f>
        <v>228155.8</v>
      </c>
      <c r="E77" s="21">
        <f>SUM(E75:E76)</f>
        <v>246273.3</v>
      </c>
      <c r="F77" s="20">
        <f t="shared" si="9"/>
        <v>18117.5</v>
      </c>
      <c r="G77" s="4"/>
      <c r="H77" s="4"/>
      <c r="I77" s="14"/>
      <c r="J77" s="11"/>
      <c r="K77" s="11"/>
    </row>
    <row r="78" spans="1:11" x14ac:dyDescent="0.2">
      <c r="A78" s="17"/>
      <c r="B78" s="17" t="s">
        <v>44</v>
      </c>
      <c r="C78" s="17"/>
      <c r="D78" s="17">
        <v>589.79999999999995</v>
      </c>
      <c r="E78" s="17">
        <v>577.6</v>
      </c>
      <c r="F78" s="20">
        <f t="shared" si="9"/>
        <v>-12.199999999999932</v>
      </c>
      <c r="G78" s="4"/>
      <c r="H78" s="4"/>
      <c r="I78" s="14"/>
      <c r="J78" s="11"/>
      <c r="K78" s="11"/>
    </row>
    <row r="79" spans="1:11" x14ac:dyDescent="0.2">
      <c r="A79" s="17"/>
      <c r="B79" s="17" t="s">
        <v>45</v>
      </c>
      <c r="C79" s="17"/>
      <c r="D79" s="17">
        <v>586</v>
      </c>
      <c r="E79" s="17">
        <v>560.9</v>
      </c>
      <c r="F79" s="20">
        <f t="shared" si="9"/>
        <v>-25.100000000000023</v>
      </c>
      <c r="G79" s="4"/>
      <c r="H79" s="4"/>
      <c r="I79" s="14"/>
      <c r="J79" s="11"/>
      <c r="K79" s="11"/>
    </row>
    <row r="80" spans="1:11" x14ac:dyDescent="0.2">
      <c r="A80" s="17"/>
      <c r="B80" s="17" t="s">
        <v>46</v>
      </c>
      <c r="C80" s="17"/>
      <c r="D80" s="17">
        <v>428.5</v>
      </c>
      <c r="E80" s="17">
        <v>674</v>
      </c>
      <c r="F80" s="20">
        <f t="shared" si="9"/>
        <v>245.5</v>
      </c>
      <c r="G80" s="4"/>
      <c r="H80" s="4"/>
      <c r="I80" s="14"/>
      <c r="J80" s="11"/>
      <c r="K80" s="11"/>
    </row>
    <row r="81" spans="1:11" x14ac:dyDescent="0.2">
      <c r="A81" s="17"/>
      <c r="B81" s="17" t="s">
        <v>64</v>
      </c>
      <c r="C81" s="17"/>
      <c r="D81" s="17">
        <v>71.900000000000006</v>
      </c>
      <c r="E81" s="17">
        <v>173.3</v>
      </c>
      <c r="F81" s="20">
        <f t="shared" si="9"/>
        <v>101.4</v>
      </c>
      <c r="G81" s="4"/>
      <c r="H81" s="4"/>
      <c r="I81" s="14"/>
      <c r="J81" s="11"/>
      <c r="K81" s="11"/>
    </row>
    <row r="82" spans="1:11" x14ac:dyDescent="0.2">
      <c r="A82" s="17"/>
      <c r="B82" s="17" t="s">
        <v>68</v>
      </c>
      <c r="C82" s="17"/>
      <c r="D82" s="17">
        <v>374.9</v>
      </c>
      <c r="E82" s="17">
        <v>384.2</v>
      </c>
      <c r="F82" s="20">
        <f t="shared" si="9"/>
        <v>9.3000000000000114</v>
      </c>
      <c r="G82" s="4"/>
      <c r="H82" s="4"/>
      <c r="I82" s="14"/>
      <c r="J82" s="11"/>
      <c r="K82" s="11"/>
    </row>
    <row r="83" spans="1:11" x14ac:dyDescent="0.2">
      <c r="A83" s="17"/>
      <c r="B83" s="17" t="s">
        <v>72</v>
      </c>
      <c r="C83" s="17"/>
      <c r="D83" s="17">
        <v>59.4</v>
      </c>
      <c r="E83" s="17">
        <v>49.4</v>
      </c>
      <c r="F83" s="20">
        <f t="shared" si="9"/>
        <v>-10</v>
      </c>
      <c r="G83" s="4"/>
      <c r="H83" s="4"/>
      <c r="I83" s="14"/>
      <c r="J83" s="11"/>
      <c r="K83" s="11"/>
    </row>
    <row r="84" spans="1:11" x14ac:dyDescent="0.2">
      <c r="A84" s="17"/>
      <c r="B84" s="17" t="s">
        <v>74</v>
      </c>
      <c r="C84" s="17"/>
      <c r="D84" s="17">
        <v>355</v>
      </c>
      <c r="E84" s="17">
        <v>450.5</v>
      </c>
      <c r="F84" s="20">
        <f t="shared" si="9"/>
        <v>95.5</v>
      </c>
      <c r="G84" s="4"/>
      <c r="H84" s="4"/>
      <c r="I84" s="14"/>
      <c r="J84" s="11"/>
      <c r="K84" s="11"/>
    </row>
    <row r="85" spans="1:11" x14ac:dyDescent="0.2">
      <c r="A85" s="17"/>
      <c r="B85" s="17" t="s">
        <v>47</v>
      </c>
      <c r="C85" s="17"/>
      <c r="D85" s="21">
        <f>SUM(D78:D84)</f>
        <v>2465.5</v>
      </c>
      <c r="E85" s="21">
        <f>SUM(E78:E84)</f>
        <v>2869.9</v>
      </c>
      <c r="F85" s="20">
        <f t="shared" si="9"/>
        <v>404.40000000000009</v>
      </c>
      <c r="G85" s="4"/>
      <c r="H85" s="4"/>
      <c r="I85" s="14"/>
      <c r="J85" s="11"/>
      <c r="K85" s="11"/>
    </row>
    <row r="86" spans="1:11" x14ac:dyDescent="0.2">
      <c r="A86" s="17"/>
      <c r="B86" s="17" t="s">
        <v>216</v>
      </c>
      <c r="C86" s="17"/>
      <c r="D86" s="21">
        <v>2496</v>
      </c>
      <c r="E86" s="17">
        <f>1843.8+39.7</f>
        <v>1883.5</v>
      </c>
      <c r="F86" s="20">
        <f t="shared" si="9"/>
        <v>-612.5</v>
      </c>
      <c r="G86" s="4"/>
      <c r="H86" s="4"/>
      <c r="I86" s="11"/>
      <c r="J86" s="11"/>
      <c r="K86" s="11"/>
    </row>
    <row r="87" spans="1:11" x14ac:dyDescent="0.2">
      <c r="A87" s="17"/>
      <c r="B87" s="17" t="s">
        <v>62</v>
      </c>
      <c r="C87" s="17"/>
      <c r="D87" s="21">
        <v>1370.4</v>
      </c>
      <c r="E87" s="17">
        <v>2979.8</v>
      </c>
      <c r="F87" s="20">
        <f t="shared" si="9"/>
        <v>1609.4</v>
      </c>
      <c r="G87" s="4"/>
      <c r="H87" s="4"/>
      <c r="I87" s="14"/>
      <c r="J87" s="11"/>
      <c r="K87" s="11"/>
    </row>
    <row r="88" spans="1:11" x14ac:dyDescent="0.2">
      <c r="A88" s="17"/>
      <c r="B88" s="17" t="s">
        <v>207</v>
      </c>
      <c r="C88" s="17"/>
      <c r="D88" s="21">
        <v>2457.9</v>
      </c>
      <c r="E88" s="17">
        <v>2565.1999999999998</v>
      </c>
      <c r="F88" s="20">
        <f t="shared" si="9"/>
        <v>107.29999999999973</v>
      </c>
      <c r="G88" s="4"/>
      <c r="H88" s="4"/>
      <c r="I88" s="14"/>
      <c r="J88" s="11"/>
      <c r="K88" s="11"/>
    </row>
    <row r="89" spans="1:11" x14ac:dyDescent="0.2">
      <c r="A89" s="17"/>
      <c r="B89" s="17" t="s">
        <v>243</v>
      </c>
      <c r="C89" s="17"/>
      <c r="D89" s="21">
        <v>600</v>
      </c>
      <c r="E89" s="17">
        <v>401</v>
      </c>
      <c r="F89" s="20">
        <f t="shared" si="9"/>
        <v>-199</v>
      </c>
      <c r="G89" s="4"/>
      <c r="H89" s="4"/>
      <c r="I89" s="11"/>
      <c r="J89" s="11"/>
      <c r="K89" s="11"/>
    </row>
    <row r="90" spans="1:11" x14ac:dyDescent="0.2">
      <c r="A90" s="17"/>
      <c r="B90" s="17" t="s">
        <v>63</v>
      </c>
      <c r="C90" s="17"/>
      <c r="D90" s="17">
        <f>D49+D55+D63+D71+D74+D77+D85+D87+D88+D86+D89</f>
        <v>297306.50000000006</v>
      </c>
      <c r="E90" s="17">
        <f>E49+E55+E63+E71+E74+E77+E85+E87+E88+E86+E89</f>
        <v>332128</v>
      </c>
      <c r="F90" s="20">
        <f t="shared" ref="F90" si="10">E90-D90</f>
        <v>34821.499999999942</v>
      </c>
      <c r="G90" s="4"/>
      <c r="H90" s="4"/>
      <c r="I90" s="11"/>
      <c r="J90" s="12"/>
      <c r="K90" s="11"/>
    </row>
    <row r="91" spans="1:11" x14ac:dyDescent="0.2">
      <c r="A91" s="16"/>
      <c r="B91" s="16"/>
      <c r="C91" s="16"/>
      <c r="D91" s="16"/>
      <c r="E91" s="16"/>
      <c r="F91" s="16"/>
      <c r="G91" s="4"/>
      <c r="H91" s="4"/>
      <c r="I91" s="12"/>
      <c r="J91" s="11"/>
      <c r="K91" s="11"/>
    </row>
    <row r="92" spans="1:11" x14ac:dyDescent="0.2">
      <c r="A92" s="16"/>
      <c r="B92" s="16" t="s">
        <v>210</v>
      </c>
      <c r="C92" s="16"/>
      <c r="D92" s="16">
        <f>D90-D88-D77</f>
        <v>66692.800000000047</v>
      </c>
      <c r="E92" s="16">
        <f>E90-E88-E77</f>
        <v>83289.5</v>
      </c>
      <c r="F92" s="16">
        <f>F90-F88-F77</f>
        <v>16596.699999999939</v>
      </c>
      <c r="G92" s="4"/>
      <c r="H92" s="4"/>
      <c r="I92" s="11"/>
      <c r="J92" s="11"/>
      <c r="K92" s="11"/>
    </row>
    <row r="93" spans="1:11" x14ac:dyDescent="0.2">
      <c r="A93" s="16"/>
      <c r="B93" s="16"/>
      <c r="C93" s="16"/>
      <c r="D93" s="16"/>
      <c r="E93" s="16"/>
      <c r="F93" s="16"/>
      <c r="G93" s="13"/>
      <c r="H93" s="13"/>
      <c r="I93" s="13"/>
      <c r="J93" s="13"/>
      <c r="K93" s="13"/>
    </row>
    <row r="94" spans="1:11" x14ac:dyDescent="0.2">
      <c r="A94" s="16"/>
      <c r="B94" s="16"/>
      <c r="C94" s="16"/>
      <c r="D94" s="16"/>
      <c r="E94" s="16">
        <f>332128-E90</f>
        <v>0</v>
      </c>
      <c r="F94" s="16"/>
    </row>
    <row r="95" spans="1:11" x14ac:dyDescent="0.2">
      <c r="A95" s="16"/>
      <c r="B95" s="16"/>
      <c r="C95" s="16"/>
      <c r="D95" s="16"/>
      <c r="E95" s="16"/>
      <c r="F95" s="16"/>
    </row>
    <row r="96" spans="1:11" x14ac:dyDescent="0.2">
      <c r="A96" s="17"/>
      <c r="B96" s="17" t="s">
        <v>52</v>
      </c>
      <c r="C96" s="16"/>
      <c r="D96" s="16"/>
      <c r="E96" s="16"/>
      <c r="F96" s="16"/>
    </row>
    <row r="97" spans="1:6" x14ac:dyDescent="0.2">
      <c r="A97" s="17"/>
      <c r="B97" s="17" t="s">
        <v>57</v>
      </c>
      <c r="C97" s="16"/>
      <c r="D97" s="16"/>
      <c r="E97" s="16"/>
      <c r="F97" s="16"/>
    </row>
    <row r="98" spans="1:6" x14ac:dyDescent="0.2">
      <c r="A98" s="17"/>
      <c r="B98" s="17" t="s">
        <v>50</v>
      </c>
      <c r="C98" s="16"/>
      <c r="D98" s="16"/>
      <c r="E98" s="16"/>
      <c r="F98" s="16"/>
    </row>
    <row r="99" spans="1:6" x14ac:dyDescent="0.2">
      <c r="A99" s="17"/>
      <c r="B99" s="17" t="s">
        <v>53</v>
      </c>
      <c r="C99" s="16"/>
      <c r="D99" s="16"/>
      <c r="E99" s="16"/>
      <c r="F99" s="16"/>
    </row>
    <row r="100" spans="1:6" x14ac:dyDescent="0.2">
      <c r="A100" s="17"/>
      <c r="B100" s="17" t="s">
        <v>67</v>
      </c>
      <c r="C100" s="16"/>
      <c r="D100" s="16"/>
      <c r="E100" s="16"/>
      <c r="F100" s="16"/>
    </row>
    <row r="101" spans="1:6" x14ac:dyDescent="0.2">
      <c r="A101" s="17"/>
      <c r="B101" s="17" t="s">
        <v>58</v>
      </c>
      <c r="C101" s="16"/>
      <c r="D101" s="16"/>
      <c r="E101" s="16"/>
      <c r="F101" s="16"/>
    </row>
    <row r="102" spans="1:6" x14ac:dyDescent="0.2">
      <c r="A102" s="17"/>
      <c r="B102" s="17" t="s">
        <v>54</v>
      </c>
      <c r="C102" s="16"/>
      <c r="D102" s="16"/>
      <c r="E102" s="16"/>
      <c r="F102" s="16"/>
    </row>
    <row r="103" spans="1:6" x14ac:dyDescent="0.2">
      <c r="A103" s="17"/>
      <c r="B103" s="17" t="s">
        <v>59</v>
      </c>
      <c r="C103" s="16"/>
      <c r="D103" s="16"/>
      <c r="E103" s="16"/>
      <c r="F103" s="16"/>
    </row>
    <row r="104" spans="1:6" x14ac:dyDescent="0.2">
      <c r="A104" s="17"/>
      <c r="B104" s="17" t="s">
        <v>51</v>
      </c>
      <c r="C104" s="16"/>
      <c r="D104" s="16"/>
      <c r="E104" s="16"/>
      <c r="F104" s="16"/>
    </row>
    <row r="105" spans="1:6" x14ac:dyDescent="0.2">
      <c r="A105" s="16"/>
      <c r="B105" s="16"/>
      <c r="C105" s="16"/>
      <c r="D105" s="16"/>
      <c r="E105" s="16"/>
      <c r="F105" s="16"/>
    </row>
  </sheetData>
  <mergeCells count="6">
    <mergeCell ref="N3:O3"/>
    <mergeCell ref="D1:I1"/>
    <mergeCell ref="C3:G3"/>
    <mergeCell ref="H3:I3"/>
    <mergeCell ref="J3:K3"/>
    <mergeCell ref="L3:M3"/>
  </mergeCells>
  <pageMargins left="0.19685039370078741" right="0.19685039370078741" top="0.31496062992125984" bottom="0.55118110236220474" header="0.31496062992125984" footer="0.31496062992125984"/>
  <pageSetup paperSize="9" scale="95" orientation="portrait" verticalDpi="0" r:id="rId1"/>
  <colBreaks count="1" manualBreakCount="1"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37" zoomScaleNormal="100" workbookViewId="0">
      <selection activeCell="D4" sqref="D4"/>
    </sheetView>
  </sheetViews>
  <sheetFormatPr defaultRowHeight="15" x14ac:dyDescent="0.25"/>
  <cols>
    <col min="1" max="1" width="3.140625" customWidth="1"/>
    <col min="2" max="2" width="28.5703125" customWidth="1"/>
    <col min="3" max="3" width="10.7109375" customWidth="1"/>
    <col min="4" max="4" width="10.28515625" customWidth="1"/>
    <col min="5" max="5" width="11.7109375" customWidth="1"/>
    <col min="8" max="8" width="7.5703125" customWidth="1"/>
    <col min="10" max="10" width="10.5703125" customWidth="1"/>
    <col min="11" max="11" width="8.140625" customWidth="1"/>
    <col min="12" max="12" width="7.5703125" customWidth="1"/>
    <col min="13" max="13" width="6.7109375" customWidth="1"/>
    <col min="14" max="14" width="9.140625" customWidth="1"/>
  </cols>
  <sheetData>
    <row r="1" spans="1:15" x14ac:dyDescent="0.25">
      <c r="A1" s="1" t="s">
        <v>217</v>
      </c>
      <c r="B1" s="1"/>
      <c r="C1" s="16"/>
      <c r="D1" s="33" t="s">
        <v>211</v>
      </c>
      <c r="E1" s="33"/>
      <c r="F1" s="33"/>
      <c r="G1" s="33"/>
      <c r="H1" s="33"/>
      <c r="I1" s="33"/>
      <c r="J1" s="16"/>
      <c r="K1" s="16"/>
      <c r="L1" s="16"/>
      <c r="M1" s="16"/>
      <c r="N1" s="16"/>
      <c r="O1" s="16"/>
    </row>
    <row r="2" spans="1:15" ht="15.75" thickBot="1" x14ac:dyDescent="0.3">
      <c r="A2" s="1"/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15.75" thickBot="1" x14ac:dyDescent="0.3">
      <c r="A3" s="1"/>
      <c r="B3" s="1" t="s">
        <v>241</v>
      </c>
      <c r="C3" s="34" t="s">
        <v>208</v>
      </c>
      <c r="D3" s="34"/>
      <c r="E3" s="34"/>
      <c r="F3" s="34"/>
      <c r="G3" s="34"/>
      <c r="H3" s="31" t="s">
        <v>4</v>
      </c>
      <c r="I3" s="32"/>
      <c r="J3" s="31" t="s">
        <v>5</v>
      </c>
      <c r="K3" s="32"/>
      <c r="L3" s="31" t="s">
        <v>6</v>
      </c>
      <c r="M3" s="32"/>
      <c r="N3" s="31" t="s">
        <v>7</v>
      </c>
      <c r="O3" s="32"/>
    </row>
    <row r="4" spans="1:15" x14ac:dyDescent="0.25">
      <c r="A4" s="4"/>
      <c r="B4" s="17"/>
      <c r="C4" s="17" t="s">
        <v>1</v>
      </c>
      <c r="D4" s="17" t="s">
        <v>239</v>
      </c>
      <c r="E4" s="17" t="s">
        <v>214</v>
      </c>
      <c r="F4" s="17" t="s">
        <v>3</v>
      </c>
      <c r="G4" s="17" t="s">
        <v>66</v>
      </c>
      <c r="H4" s="19" t="s">
        <v>1</v>
      </c>
      <c r="I4" s="19" t="s">
        <v>2</v>
      </c>
      <c r="J4" s="19" t="s">
        <v>1</v>
      </c>
      <c r="K4" s="19" t="s">
        <v>2</v>
      </c>
      <c r="L4" s="19" t="s">
        <v>1</v>
      </c>
      <c r="M4" s="19" t="s">
        <v>2</v>
      </c>
      <c r="N4" s="19" t="s">
        <v>1</v>
      </c>
      <c r="O4" s="19" t="s">
        <v>2</v>
      </c>
    </row>
    <row r="5" spans="1:15" x14ac:dyDescent="0.25">
      <c r="A5" s="17"/>
      <c r="B5" s="17" t="s">
        <v>0</v>
      </c>
      <c r="C5" s="4"/>
      <c r="D5" s="4" t="s">
        <v>65</v>
      </c>
      <c r="E5" s="17" t="s">
        <v>239</v>
      </c>
      <c r="F5" s="4" t="s">
        <v>215</v>
      </c>
      <c r="G5" s="4" t="s">
        <v>240</v>
      </c>
      <c r="H5" s="4"/>
      <c r="I5" s="4"/>
      <c r="J5" s="4"/>
      <c r="K5" s="4"/>
      <c r="L5" s="4"/>
      <c r="M5" s="4"/>
      <c r="N5" s="4"/>
      <c r="O5" s="4"/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4">
        <v>1</v>
      </c>
      <c r="B7" s="17" t="s">
        <v>8</v>
      </c>
      <c r="C7" s="4">
        <v>2753.2</v>
      </c>
      <c r="D7" s="5">
        <f>C7/12*6</f>
        <v>1376.6</v>
      </c>
      <c r="E7" s="4">
        <v>2327.1</v>
      </c>
      <c r="F7" s="5">
        <f>E7/C7*100</f>
        <v>84.523463605985754</v>
      </c>
      <c r="G7" s="5">
        <f>E7/D7*100</f>
        <v>169.04692721197151</v>
      </c>
      <c r="H7" s="4">
        <v>0</v>
      </c>
      <c r="I7" s="4">
        <v>0</v>
      </c>
      <c r="J7" s="4">
        <v>2753.2</v>
      </c>
      <c r="K7" s="4">
        <v>1943.1</v>
      </c>
      <c r="L7" s="4">
        <v>0</v>
      </c>
      <c r="M7" s="4">
        <v>0</v>
      </c>
      <c r="N7" s="4">
        <v>0</v>
      </c>
      <c r="O7" s="4">
        <v>0</v>
      </c>
    </row>
    <row r="8" spans="1:15" x14ac:dyDescent="0.25">
      <c r="A8" s="4"/>
      <c r="B8" s="6" t="s">
        <v>22</v>
      </c>
      <c r="C8" s="4"/>
      <c r="D8" s="5">
        <f t="shared" ref="D8:D39" si="0">C8/12*6</f>
        <v>0</v>
      </c>
      <c r="E8" s="5">
        <v>0</v>
      </c>
      <c r="F8" s="4"/>
      <c r="G8" s="5"/>
      <c r="H8" s="4"/>
      <c r="I8" s="4"/>
      <c r="J8" s="4"/>
      <c r="K8" s="4"/>
      <c r="L8" s="4"/>
      <c r="M8" s="4"/>
      <c r="N8" s="4"/>
      <c r="O8" s="4"/>
    </row>
    <row r="9" spans="1:15" x14ac:dyDescent="0.25">
      <c r="A9" s="4"/>
      <c r="B9" s="4" t="s">
        <v>21</v>
      </c>
      <c r="C9" s="4"/>
      <c r="D9" s="5">
        <f t="shared" si="0"/>
        <v>0</v>
      </c>
      <c r="E9" s="5">
        <v>0</v>
      </c>
      <c r="F9" s="4"/>
      <c r="G9" s="5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4"/>
      <c r="B10" s="4"/>
      <c r="C10" s="4"/>
      <c r="D10" s="5">
        <f t="shared" si="0"/>
        <v>0</v>
      </c>
      <c r="E10" s="4"/>
      <c r="F10" s="4"/>
      <c r="G10" s="5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4">
        <v>2</v>
      </c>
      <c r="B11" s="17" t="s">
        <v>9</v>
      </c>
      <c r="C11" s="4">
        <v>7857.5</v>
      </c>
      <c r="D11" s="5">
        <f t="shared" si="0"/>
        <v>3928.75</v>
      </c>
      <c r="E11" s="4">
        <v>2253.9</v>
      </c>
      <c r="F11" s="5">
        <f>E11/C11*100</f>
        <v>28.684696150174993</v>
      </c>
      <c r="G11" s="5">
        <f>E11/D11*100</f>
        <v>57.369392300349986</v>
      </c>
      <c r="H11" s="4">
        <f>1298.3-0.8</f>
        <v>1297.5</v>
      </c>
      <c r="I11" s="4">
        <v>173.3</v>
      </c>
      <c r="J11" s="4">
        <f>11223.2-4700.8-63.6</f>
        <v>6458.8</v>
      </c>
      <c r="K11" s="4">
        <v>1931.7</v>
      </c>
      <c r="L11" s="4">
        <v>80.5</v>
      </c>
      <c r="M11" s="4">
        <v>0</v>
      </c>
      <c r="N11" s="4">
        <v>14.5</v>
      </c>
      <c r="O11" s="4">
        <v>1.6</v>
      </c>
    </row>
    <row r="12" spans="1:15" x14ac:dyDescent="0.25">
      <c r="A12" s="4"/>
      <c r="B12" s="4">
        <v>101026</v>
      </c>
      <c r="C12" s="4"/>
      <c r="D12" s="5">
        <f t="shared" si="0"/>
        <v>0</v>
      </c>
      <c r="E12" s="4"/>
      <c r="F12" s="4"/>
      <c r="G12" s="5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4"/>
      <c r="B13" s="4">
        <v>101034</v>
      </c>
      <c r="C13" s="4"/>
      <c r="D13" s="5">
        <f t="shared" si="0"/>
        <v>0</v>
      </c>
      <c r="E13" s="4"/>
      <c r="F13" s="4"/>
      <c r="G13" s="5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4"/>
      <c r="B14" s="4">
        <v>123038</v>
      </c>
      <c r="C14" s="4"/>
      <c r="D14" s="5">
        <f t="shared" si="0"/>
        <v>0</v>
      </c>
      <c r="E14" s="4"/>
      <c r="F14" s="4"/>
      <c r="G14" s="5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>
        <v>125033</v>
      </c>
      <c r="C15" s="4"/>
      <c r="D15" s="5">
        <f t="shared" si="0"/>
        <v>0</v>
      </c>
      <c r="E15" s="4"/>
      <c r="F15" s="4"/>
      <c r="G15" s="5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>
        <v>124036</v>
      </c>
      <c r="C16" s="4"/>
      <c r="D16" s="5">
        <f t="shared" si="0"/>
        <v>0</v>
      </c>
      <c r="E16" s="4"/>
      <c r="F16" s="4"/>
      <c r="G16" s="5"/>
      <c r="H16" s="4"/>
      <c r="I16" s="4"/>
      <c r="J16" s="4"/>
      <c r="K16" s="4"/>
      <c r="L16" s="4"/>
      <c r="M16" s="4"/>
      <c r="N16" s="4"/>
      <c r="O16" s="4"/>
    </row>
    <row r="17" spans="1:17" x14ac:dyDescent="0.25">
      <c r="A17" s="4"/>
      <c r="B17" s="4"/>
      <c r="C17" s="4"/>
      <c r="D17" s="5">
        <f t="shared" si="0"/>
        <v>0</v>
      </c>
      <c r="E17" s="4"/>
      <c r="F17" s="4"/>
      <c r="G17" s="5"/>
      <c r="H17" s="4"/>
      <c r="I17" s="4"/>
      <c r="J17" s="4"/>
      <c r="K17" s="4"/>
      <c r="L17" s="4"/>
      <c r="M17" s="4"/>
      <c r="N17" s="4"/>
      <c r="O17" s="4"/>
    </row>
    <row r="18" spans="1:17" x14ac:dyDescent="0.25">
      <c r="A18" s="4">
        <v>3</v>
      </c>
      <c r="B18" s="17" t="s">
        <v>10</v>
      </c>
      <c r="C18" s="4">
        <v>51718.3</v>
      </c>
      <c r="D18" s="5">
        <f t="shared" si="0"/>
        <v>25859.15</v>
      </c>
      <c r="E18" s="5">
        <v>19345.900000000001</v>
      </c>
      <c r="F18" s="5">
        <f>E18/C18*100</f>
        <v>37.40629525719136</v>
      </c>
      <c r="G18" s="5">
        <f>E18/D18*100</f>
        <v>74.81259051438272</v>
      </c>
      <c r="H18" s="4">
        <v>0</v>
      </c>
      <c r="I18" s="4">
        <v>0</v>
      </c>
      <c r="J18" s="4">
        <v>51718.3</v>
      </c>
      <c r="K18" s="4">
        <v>0</v>
      </c>
      <c r="L18" s="4"/>
      <c r="M18" s="4">
        <v>0</v>
      </c>
      <c r="N18" s="4"/>
      <c r="O18" s="4">
        <v>0</v>
      </c>
    </row>
    <row r="19" spans="1:17" x14ac:dyDescent="0.25">
      <c r="A19" s="4"/>
      <c r="B19" s="4">
        <v>101059</v>
      </c>
      <c r="C19" s="5"/>
      <c r="D19" s="5">
        <f t="shared" si="0"/>
        <v>0</v>
      </c>
      <c r="E19" s="5"/>
      <c r="F19" s="5"/>
      <c r="G19" s="5"/>
      <c r="H19" s="5"/>
      <c r="I19" s="5"/>
      <c r="J19" s="5"/>
      <c r="K19" s="5">
        <v>13259.2</v>
      </c>
      <c r="L19" s="5"/>
      <c r="M19" s="5"/>
      <c r="N19" s="5"/>
      <c r="O19" s="5"/>
    </row>
    <row r="20" spans="1:17" x14ac:dyDescent="0.25">
      <c r="A20" s="4"/>
      <c r="B20" s="4">
        <v>123020</v>
      </c>
      <c r="C20" s="4"/>
      <c r="D20" s="5">
        <f t="shared" si="0"/>
        <v>0</v>
      </c>
      <c r="E20" s="4"/>
      <c r="F20" s="4"/>
      <c r="G20" s="5"/>
      <c r="H20" s="4"/>
      <c r="I20" s="4"/>
      <c r="J20" s="4"/>
      <c r="K20" s="4"/>
      <c r="L20" s="4"/>
      <c r="M20" s="4"/>
      <c r="N20" s="4"/>
      <c r="O20" s="4"/>
    </row>
    <row r="21" spans="1:17" x14ac:dyDescent="0.25">
      <c r="A21" s="4"/>
      <c r="B21" s="4">
        <v>125025</v>
      </c>
      <c r="C21" s="4"/>
      <c r="D21" s="5">
        <f t="shared" si="0"/>
        <v>0</v>
      </c>
      <c r="E21" s="4"/>
      <c r="F21" s="4"/>
      <c r="G21" s="5"/>
      <c r="H21" s="4"/>
      <c r="I21" s="4"/>
      <c r="J21" s="4"/>
      <c r="K21" s="4"/>
      <c r="L21" s="4"/>
      <c r="M21" s="4"/>
      <c r="N21" s="4"/>
      <c r="O21" s="4"/>
    </row>
    <row r="22" spans="1:17" x14ac:dyDescent="0.25">
      <c r="A22" s="4"/>
      <c r="B22" s="4">
        <v>124028</v>
      </c>
      <c r="C22" s="4"/>
      <c r="D22" s="5">
        <f t="shared" si="0"/>
        <v>0</v>
      </c>
      <c r="E22" s="4"/>
      <c r="F22" s="4"/>
      <c r="G22" s="5"/>
      <c r="H22" s="4"/>
      <c r="I22" s="4"/>
      <c r="J22" s="4"/>
      <c r="K22" s="4"/>
      <c r="L22" s="4"/>
      <c r="M22" s="4"/>
      <c r="N22" s="4"/>
      <c r="O22" s="4"/>
    </row>
    <row r="23" spans="1:17" x14ac:dyDescent="0.25">
      <c r="A23" s="4">
        <v>4</v>
      </c>
      <c r="B23" s="17" t="s">
        <v>11</v>
      </c>
      <c r="C23" s="4">
        <v>3400</v>
      </c>
      <c r="D23" s="5">
        <f t="shared" si="0"/>
        <v>1700</v>
      </c>
      <c r="E23" s="5">
        <v>2152.1999999999998</v>
      </c>
      <c r="F23" s="5">
        <f>E23/C23*100</f>
        <v>63.29999999999999</v>
      </c>
      <c r="G23" s="5">
        <f>E23/D23*100</f>
        <v>126.59999999999998</v>
      </c>
      <c r="H23" s="4"/>
      <c r="I23" s="4"/>
      <c r="J23" s="4">
        <v>3400</v>
      </c>
      <c r="K23" s="4">
        <v>697</v>
      </c>
      <c r="L23" s="4"/>
      <c r="M23" s="4"/>
      <c r="N23" s="4"/>
      <c r="O23" s="4"/>
    </row>
    <row r="24" spans="1:17" x14ac:dyDescent="0.25">
      <c r="A24" s="4"/>
      <c r="B24" s="17"/>
      <c r="C24" s="4"/>
      <c r="D24" s="5">
        <f t="shared" si="0"/>
        <v>0</v>
      </c>
      <c r="E24" s="4"/>
      <c r="F24" s="5"/>
      <c r="G24" s="5"/>
      <c r="H24" s="4"/>
      <c r="I24" s="4"/>
      <c r="J24" s="4"/>
      <c r="K24" s="4"/>
      <c r="L24" s="4"/>
      <c r="M24" s="4"/>
      <c r="N24" s="4"/>
      <c r="O24" s="4"/>
    </row>
    <row r="25" spans="1:17" x14ac:dyDescent="0.25">
      <c r="A25" s="4">
        <v>5</v>
      </c>
      <c r="B25" s="17" t="s">
        <v>12</v>
      </c>
      <c r="C25" s="4">
        <v>5500</v>
      </c>
      <c r="D25" s="5">
        <f t="shared" si="0"/>
        <v>2750</v>
      </c>
      <c r="E25" s="4">
        <v>2497.3000000000002</v>
      </c>
      <c r="F25" s="5">
        <f>E25/C25*100</f>
        <v>45.405454545454546</v>
      </c>
      <c r="G25" s="5">
        <f>E25/D25*100</f>
        <v>90.810909090909092</v>
      </c>
      <c r="H25" s="4"/>
      <c r="I25" s="4"/>
      <c r="J25" s="4">
        <v>5500</v>
      </c>
      <c r="K25" s="4">
        <v>0</v>
      </c>
      <c r="L25" s="4"/>
      <c r="M25" s="4"/>
      <c r="N25" s="4"/>
      <c r="O25" s="4"/>
    </row>
    <row r="26" spans="1:17" x14ac:dyDescent="0.25">
      <c r="A26" s="4"/>
      <c r="B26" s="17" t="s">
        <v>238</v>
      </c>
      <c r="C26" s="4"/>
      <c r="D26" s="5">
        <f t="shared" si="0"/>
        <v>0</v>
      </c>
      <c r="E26" s="4"/>
      <c r="F26" s="5"/>
      <c r="G26" s="5"/>
      <c r="H26" s="4"/>
      <c r="I26" s="4"/>
      <c r="J26" s="4"/>
      <c r="K26" s="7">
        <v>13.1</v>
      </c>
      <c r="L26" s="4"/>
      <c r="M26" s="4"/>
      <c r="N26" s="4"/>
      <c r="O26" s="4"/>
    </row>
    <row r="27" spans="1:17" x14ac:dyDescent="0.25">
      <c r="A27" s="4">
        <v>6</v>
      </c>
      <c r="B27" s="17" t="s">
        <v>242</v>
      </c>
      <c r="C27" s="4">
        <v>324302.3</v>
      </c>
      <c r="D27" s="5">
        <f t="shared" si="0"/>
        <v>162151.15</v>
      </c>
      <c r="E27" s="5">
        <v>180241.9</v>
      </c>
      <c r="F27" s="5">
        <f>E27/C27*100</f>
        <v>55.578360067134888</v>
      </c>
      <c r="G27" s="5">
        <f>E27/D27*100</f>
        <v>111.15672013426978</v>
      </c>
      <c r="H27" s="4"/>
      <c r="I27" s="4"/>
      <c r="J27" s="4">
        <v>324302.3</v>
      </c>
      <c r="K27" s="4">
        <v>0</v>
      </c>
      <c r="L27" s="4"/>
      <c r="M27" s="4"/>
      <c r="N27" s="4"/>
      <c r="O27" s="4"/>
    </row>
    <row r="28" spans="1:17" x14ac:dyDescent="0.25">
      <c r="A28" s="4">
        <v>7</v>
      </c>
      <c r="B28" s="17" t="s">
        <v>225</v>
      </c>
      <c r="C28" s="5">
        <v>8401.2000000000007</v>
      </c>
      <c r="D28" s="5">
        <f t="shared" si="0"/>
        <v>4200.6000000000004</v>
      </c>
      <c r="E28" s="5">
        <v>3780.5</v>
      </c>
      <c r="F28" s="5"/>
      <c r="G28" s="5"/>
      <c r="H28" s="5"/>
      <c r="I28" s="5"/>
      <c r="J28" s="5">
        <v>8401.2000000000007</v>
      </c>
      <c r="K28" s="5"/>
      <c r="L28" s="5"/>
      <c r="M28" s="5"/>
      <c r="N28" s="5"/>
      <c r="O28" s="5"/>
    </row>
    <row r="29" spans="1:17" ht="17.25" customHeight="1" x14ac:dyDescent="0.25">
      <c r="A29" s="4">
        <v>8</v>
      </c>
      <c r="B29" s="17" t="s">
        <v>14</v>
      </c>
      <c r="C29" s="4">
        <v>16567.5</v>
      </c>
      <c r="D29" s="5">
        <f t="shared" si="0"/>
        <v>8283.75</v>
      </c>
      <c r="E29" s="5">
        <v>3566.4</v>
      </c>
      <c r="F29" s="5">
        <f t="shared" ref="F29:F34" si="1">E29/C29*100</f>
        <v>21.52648257129923</v>
      </c>
      <c r="G29" s="5">
        <f t="shared" ref="G29:G34" si="2">E29/D29*100</f>
        <v>43.05296514259846</v>
      </c>
      <c r="H29" s="4">
        <v>3188.5</v>
      </c>
      <c r="I29" s="4">
        <v>1873.5</v>
      </c>
      <c r="J29" s="4">
        <v>1902.5</v>
      </c>
      <c r="K29" s="4">
        <v>1639.6</v>
      </c>
      <c r="L29" s="4">
        <v>2067.4</v>
      </c>
      <c r="M29" s="4">
        <v>40.200000000000003</v>
      </c>
      <c r="N29" s="5">
        <v>1156.5</v>
      </c>
      <c r="O29" s="28">
        <v>0</v>
      </c>
      <c r="P29" s="29"/>
      <c r="Q29" s="27"/>
    </row>
    <row r="30" spans="1:17" x14ac:dyDescent="0.25">
      <c r="A30" s="4">
        <v>9</v>
      </c>
      <c r="B30" s="17" t="s">
        <v>15</v>
      </c>
      <c r="C30" s="4">
        <v>15</v>
      </c>
      <c r="D30" s="5">
        <f t="shared" si="0"/>
        <v>7.5</v>
      </c>
      <c r="E30" s="4">
        <v>0</v>
      </c>
      <c r="F30" s="5">
        <f t="shared" si="1"/>
        <v>0</v>
      </c>
      <c r="G30" s="5">
        <f t="shared" si="2"/>
        <v>0</v>
      </c>
      <c r="H30" s="4">
        <v>0</v>
      </c>
      <c r="I30" s="4">
        <v>0</v>
      </c>
      <c r="J30" s="4"/>
      <c r="K30" s="4">
        <v>0</v>
      </c>
      <c r="L30" s="4"/>
      <c r="M30" s="4"/>
      <c r="N30" s="4"/>
      <c r="O30" s="4"/>
    </row>
    <row r="31" spans="1:17" x14ac:dyDescent="0.25">
      <c r="A31" s="4">
        <v>10</v>
      </c>
      <c r="B31" s="17" t="s">
        <v>16</v>
      </c>
      <c r="C31" s="4">
        <v>5000</v>
      </c>
      <c r="D31" s="5">
        <f t="shared" si="0"/>
        <v>2500</v>
      </c>
      <c r="E31" s="4">
        <v>3272.8</v>
      </c>
      <c r="F31" s="5">
        <f t="shared" si="1"/>
        <v>65.456000000000003</v>
      </c>
      <c r="G31" s="5">
        <f t="shared" si="2"/>
        <v>130.91200000000001</v>
      </c>
      <c r="H31" s="4"/>
      <c r="I31" s="4"/>
      <c r="J31" s="4">
        <v>5000</v>
      </c>
      <c r="K31" s="4">
        <v>0</v>
      </c>
      <c r="L31" s="4"/>
      <c r="M31" s="4"/>
      <c r="N31" s="4"/>
      <c r="O31" s="4"/>
    </row>
    <row r="32" spans="1:17" x14ac:dyDescent="0.25">
      <c r="A32" s="4">
        <v>11</v>
      </c>
      <c r="B32" s="17" t="s">
        <v>17</v>
      </c>
      <c r="C32" s="4">
        <v>3703.3</v>
      </c>
      <c r="D32" s="5">
        <f t="shared" si="0"/>
        <v>1851.65</v>
      </c>
      <c r="E32" s="4">
        <v>1357.9</v>
      </c>
      <c r="F32" s="5">
        <f t="shared" si="1"/>
        <v>36.667296735344152</v>
      </c>
      <c r="G32" s="5">
        <f t="shared" si="2"/>
        <v>73.334593470688304</v>
      </c>
      <c r="H32" s="4"/>
      <c r="I32" s="4"/>
      <c r="J32" s="4">
        <v>3664.5</v>
      </c>
      <c r="K32" s="4">
        <v>0</v>
      </c>
      <c r="L32" s="4"/>
      <c r="M32" s="4"/>
      <c r="N32" s="4"/>
      <c r="O32" s="4"/>
    </row>
    <row r="33" spans="1:15" x14ac:dyDescent="0.25">
      <c r="A33" s="4">
        <v>12</v>
      </c>
      <c r="B33" s="17" t="s">
        <v>18</v>
      </c>
      <c r="C33" s="4">
        <v>9000</v>
      </c>
      <c r="D33" s="5">
        <f t="shared" si="0"/>
        <v>4500</v>
      </c>
      <c r="E33" s="4">
        <v>2858.4</v>
      </c>
      <c r="F33" s="5">
        <f t="shared" si="1"/>
        <v>31.759999999999998</v>
      </c>
      <c r="G33" s="5">
        <f t="shared" si="2"/>
        <v>63.519999999999996</v>
      </c>
      <c r="H33" s="4"/>
      <c r="I33" s="4"/>
      <c r="J33" s="4">
        <v>9000</v>
      </c>
      <c r="K33" s="4">
        <v>0</v>
      </c>
      <c r="L33" s="4"/>
      <c r="M33" s="4"/>
      <c r="N33" s="4"/>
      <c r="O33" s="4"/>
    </row>
    <row r="34" spans="1:15" x14ac:dyDescent="0.25">
      <c r="A34" s="4">
        <v>13</v>
      </c>
      <c r="B34" s="17" t="s">
        <v>19</v>
      </c>
      <c r="C34" s="4">
        <v>14500</v>
      </c>
      <c r="D34" s="5">
        <f t="shared" si="0"/>
        <v>7250</v>
      </c>
      <c r="E34" s="5">
        <v>3099</v>
      </c>
      <c r="F34" s="5">
        <f t="shared" si="1"/>
        <v>21.372413793103448</v>
      </c>
      <c r="G34" s="5">
        <f t="shared" si="2"/>
        <v>42.744827586206895</v>
      </c>
      <c r="H34" s="4"/>
      <c r="I34" s="4"/>
      <c r="J34" s="4">
        <v>14500</v>
      </c>
      <c r="K34" s="4">
        <v>0</v>
      </c>
      <c r="L34" s="4"/>
      <c r="M34" s="4"/>
      <c r="N34" s="4"/>
      <c r="O34" s="4"/>
    </row>
    <row r="35" spans="1:15" x14ac:dyDescent="0.25">
      <c r="A35" s="4">
        <v>14</v>
      </c>
      <c r="B35" s="17" t="s">
        <v>69</v>
      </c>
      <c r="C35" s="4"/>
      <c r="D35" s="5">
        <f t="shared" si="0"/>
        <v>0</v>
      </c>
      <c r="E35" s="5">
        <v>127.9</v>
      </c>
      <c r="F35" s="5"/>
      <c r="G35" s="5"/>
      <c r="H35" s="4"/>
      <c r="I35" s="4"/>
      <c r="J35" s="4"/>
      <c r="K35" s="4">
        <v>0</v>
      </c>
      <c r="L35" s="4"/>
      <c r="M35" s="4"/>
      <c r="N35" s="4"/>
      <c r="O35" s="4"/>
    </row>
    <row r="36" spans="1:15" x14ac:dyDescent="0.25">
      <c r="A36" s="4">
        <v>15</v>
      </c>
      <c r="B36" s="17" t="s">
        <v>20</v>
      </c>
      <c r="C36" s="4">
        <v>2720</v>
      </c>
      <c r="D36" s="5">
        <f t="shared" si="0"/>
        <v>1360</v>
      </c>
      <c r="E36" s="4">
        <v>953.6</v>
      </c>
      <c r="F36" s="15">
        <f>E36/C36*100</f>
        <v>35.058823529411768</v>
      </c>
      <c r="G36" s="5">
        <f>E36/D36*100</f>
        <v>70.117647058823536</v>
      </c>
      <c r="H36" s="4"/>
      <c r="I36" s="4"/>
      <c r="J36" s="4">
        <v>2720</v>
      </c>
      <c r="K36" s="4">
        <v>0</v>
      </c>
      <c r="L36" s="4"/>
      <c r="M36" s="4"/>
      <c r="N36" s="4"/>
      <c r="O36" s="4"/>
    </row>
    <row r="37" spans="1:15" x14ac:dyDescent="0.25">
      <c r="A37" s="4">
        <v>16</v>
      </c>
      <c r="B37" s="17" t="s">
        <v>23</v>
      </c>
      <c r="C37" s="4"/>
      <c r="D37" s="5">
        <f t="shared" si="0"/>
        <v>0</v>
      </c>
      <c r="E37" s="4">
        <v>867.3</v>
      </c>
      <c r="F37" s="4"/>
      <c r="G37" s="5"/>
      <c r="H37" s="4"/>
      <c r="I37" s="4"/>
      <c r="J37" s="4"/>
      <c r="K37" s="4">
        <v>0</v>
      </c>
      <c r="L37" s="4"/>
      <c r="M37" s="4"/>
      <c r="N37" s="4"/>
      <c r="O37" s="4"/>
    </row>
    <row r="38" spans="1:15" x14ac:dyDescent="0.25">
      <c r="A38" s="4">
        <v>17</v>
      </c>
      <c r="B38" s="17" t="s">
        <v>212</v>
      </c>
      <c r="C38" s="4"/>
      <c r="D38" s="5">
        <f t="shared" si="0"/>
        <v>0</v>
      </c>
      <c r="E38" s="5">
        <v>450</v>
      </c>
      <c r="F38" s="4"/>
      <c r="G38" s="5"/>
      <c r="H38" s="4"/>
      <c r="I38" s="4"/>
      <c r="J38" s="4"/>
      <c r="K38" s="4">
        <v>0</v>
      </c>
      <c r="L38" s="4"/>
      <c r="M38" s="4"/>
      <c r="N38" s="4"/>
      <c r="O38" s="4"/>
    </row>
    <row r="39" spans="1:15" x14ac:dyDescent="0.25">
      <c r="A39" s="4"/>
      <c r="B39" s="17"/>
      <c r="C39" s="5">
        <f>C7+C11+C18+C24+C25+C27+C29+C30+C31+C32+C33+C34+C36+C37+C23+C35+C38+C28</f>
        <v>455438.3</v>
      </c>
      <c r="D39" s="5">
        <f t="shared" si="0"/>
        <v>227719.15</v>
      </c>
      <c r="E39" s="5">
        <f>SUM(E6:E38)</f>
        <v>229152.09999999995</v>
      </c>
      <c r="F39" s="5">
        <f>E39/C39*100</f>
        <v>50.314630982945431</v>
      </c>
      <c r="G39" s="5">
        <f>E39/D39*100</f>
        <v>100.62926196589086</v>
      </c>
      <c r="H39" s="4">
        <f>H7+H11+H18+H24+H25+H27+H29+H30+H31+H32+H33+H34+H36+H37+H23</f>
        <v>4486</v>
      </c>
      <c r="I39" s="4">
        <f>I7+I11+I18+I24+I25+I27+I29+I30+I31+I32+I33+I34+I36+I37+I23</f>
        <v>2046.8</v>
      </c>
      <c r="J39" s="4">
        <f>J7+J11+J18+J24+J25+J27+J29+J30+J31+J32+J33+J34+J36+J37+J23</f>
        <v>430919.6</v>
      </c>
      <c r="K39" s="4">
        <f>K7+K11+K18+K24+K25+K27+K29+K30+K31+K32+K33+K34+K36+K37+K23+K35+K38+K26</f>
        <v>6224.5</v>
      </c>
      <c r="L39" s="4">
        <f>L7+L11+L18+L24+L25+L27+L29+L30+L31+L32+L33+L34+L36+L37+L23</f>
        <v>2147.9</v>
      </c>
      <c r="M39" s="4">
        <f>M7+M11+M18+M24+M25+M27+M29+M30+M31+M32+M33+M34+M36+M37+M23</f>
        <v>40.200000000000003</v>
      </c>
      <c r="N39" s="4">
        <f>N7+N11+N18+N24+N25+N27+N29+N30+N31+N32+N33+N34+N36+N37+N23</f>
        <v>1171</v>
      </c>
      <c r="O39" s="4">
        <v>0</v>
      </c>
    </row>
    <row r="40" spans="1:15" x14ac:dyDescent="0.25">
      <c r="A40" s="1"/>
      <c r="B40" s="1"/>
      <c r="C40" s="1"/>
      <c r="D40" s="1"/>
      <c r="E40" s="18">
        <v>332128</v>
      </c>
      <c r="F40" s="16" t="s">
        <v>213</v>
      </c>
      <c r="G40" s="16" t="s">
        <v>209</v>
      </c>
      <c r="H40" s="1"/>
      <c r="I40" s="1"/>
      <c r="J40" s="3"/>
      <c r="K40" s="1"/>
      <c r="L40" s="1"/>
      <c r="M40" s="1"/>
      <c r="N40" s="1"/>
      <c r="O40" s="1"/>
    </row>
    <row r="41" spans="1:15" x14ac:dyDescent="0.25">
      <c r="A41" s="1"/>
      <c r="B41" s="16" t="s">
        <v>205</v>
      </c>
      <c r="C41" s="3">
        <f>C39-C32-C27-C28</f>
        <v>119031.50000000001</v>
      </c>
      <c r="D41" s="3">
        <f>D39-D32-D27-D28</f>
        <v>59515.750000000007</v>
      </c>
      <c r="E41" s="3">
        <f>E39-E32-E27-E28</f>
        <v>43771.799999999959</v>
      </c>
      <c r="F41" s="3">
        <f>E41/D41*100</f>
        <v>73.546582207230784</v>
      </c>
      <c r="G41" s="3">
        <f>E41/C41*100</f>
        <v>36.773291103615392</v>
      </c>
      <c r="H41" s="1"/>
      <c r="I41" s="1"/>
      <c r="J41" s="3">
        <f>E40-E39</f>
        <v>102975.90000000005</v>
      </c>
      <c r="K41" s="1"/>
      <c r="L41" s="1"/>
      <c r="M41" s="1"/>
      <c r="N41" s="1"/>
      <c r="O41" s="1"/>
    </row>
  </sheetData>
  <mergeCells count="6">
    <mergeCell ref="N3:O3"/>
    <mergeCell ref="D1:I1"/>
    <mergeCell ref="C3:G3"/>
    <mergeCell ref="H3:I3"/>
    <mergeCell ref="J3:K3"/>
    <mergeCell ref="L3:M3"/>
  </mergeCells>
  <pageMargins left="0.2" right="0.2" top="0.2" bottom="0.2" header="0.2" footer="0.2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C34" zoomScaleNormal="100" workbookViewId="0">
      <selection activeCell="T36" sqref="T36"/>
    </sheetView>
  </sheetViews>
  <sheetFormatPr defaultRowHeight="15" x14ac:dyDescent="0.25"/>
  <cols>
    <col min="1" max="1" width="3.140625" customWidth="1"/>
    <col min="2" max="2" width="28.5703125" customWidth="1"/>
    <col min="3" max="3" width="10.7109375" customWidth="1"/>
    <col min="4" max="4" width="10.28515625" customWidth="1"/>
    <col min="5" max="5" width="11.7109375" customWidth="1"/>
    <col min="8" max="8" width="7.5703125" customWidth="1"/>
    <col min="10" max="10" width="10.5703125" customWidth="1"/>
    <col min="11" max="11" width="8.140625" customWidth="1"/>
    <col min="12" max="12" width="7.5703125" customWidth="1"/>
    <col min="13" max="13" width="6.7109375" customWidth="1"/>
    <col min="14" max="14" width="9.140625" customWidth="1"/>
  </cols>
  <sheetData>
    <row r="1" spans="1:15" x14ac:dyDescent="0.25">
      <c r="A1" s="1" t="s">
        <v>217</v>
      </c>
      <c r="B1" s="1"/>
      <c r="C1" s="16"/>
      <c r="D1" s="33" t="s">
        <v>211</v>
      </c>
      <c r="E1" s="33"/>
      <c r="F1" s="33"/>
      <c r="G1" s="33"/>
      <c r="H1" s="33"/>
      <c r="I1" s="33"/>
      <c r="J1" s="16"/>
      <c r="K1" s="16"/>
      <c r="L1" s="16"/>
      <c r="M1" s="16"/>
      <c r="N1" s="16"/>
      <c r="O1" s="16"/>
    </row>
    <row r="2" spans="1:15" ht="15.75" thickBot="1" x14ac:dyDescent="0.3">
      <c r="A2" s="1"/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15.75" thickBot="1" x14ac:dyDescent="0.3">
      <c r="A3" s="1"/>
      <c r="B3" s="1" t="s">
        <v>245</v>
      </c>
      <c r="C3" s="34" t="s">
        <v>208</v>
      </c>
      <c r="D3" s="34"/>
      <c r="E3" s="34"/>
      <c r="F3" s="34"/>
      <c r="G3" s="34"/>
      <c r="H3" s="31" t="s">
        <v>4</v>
      </c>
      <c r="I3" s="32"/>
      <c r="J3" s="31" t="s">
        <v>5</v>
      </c>
      <c r="K3" s="32"/>
      <c r="L3" s="31" t="s">
        <v>6</v>
      </c>
      <c r="M3" s="32"/>
      <c r="N3" s="31" t="s">
        <v>7</v>
      </c>
      <c r="O3" s="32"/>
    </row>
    <row r="4" spans="1:15" x14ac:dyDescent="0.25">
      <c r="A4" s="4"/>
      <c r="B4" s="17"/>
      <c r="C4" s="17" t="s">
        <v>1</v>
      </c>
      <c r="D4" s="17" t="s">
        <v>244</v>
      </c>
      <c r="E4" s="17" t="s">
        <v>214</v>
      </c>
      <c r="F4" s="17" t="s">
        <v>3</v>
      </c>
      <c r="G4" s="17" t="s">
        <v>66</v>
      </c>
      <c r="H4" s="19" t="s">
        <v>1</v>
      </c>
      <c r="I4" s="19" t="s">
        <v>2</v>
      </c>
      <c r="J4" s="19" t="s">
        <v>1</v>
      </c>
      <c r="K4" s="19" t="s">
        <v>2</v>
      </c>
      <c r="L4" s="19" t="s">
        <v>1</v>
      </c>
      <c r="M4" s="19" t="s">
        <v>2</v>
      </c>
      <c r="N4" s="19" t="s">
        <v>1</v>
      </c>
      <c r="O4" s="19" t="s">
        <v>2</v>
      </c>
    </row>
    <row r="5" spans="1:15" x14ac:dyDescent="0.25">
      <c r="A5" s="17"/>
      <c r="B5" s="17" t="s">
        <v>0</v>
      </c>
      <c r="C5" s="4"/>
      <c r="D5" s="4" t="s">
        <v>65</v>
      </c>
      <c r="E5" s="17" t="s">
        <v>244</v>
      </c>
      <c r="F5" s="4" t="s">
        <v>215</v>
      </c>
      <c r="G5" s="4" t="s">
        <v>240</v>
      </c>
      <c r="H5" s="4"/>
      <c r="I5" s="4"/>
      <c r="J5" s="4"/>
      <c r="K5" s="4"/>
      <c r="L5" s="4"/>
      <c r="M5" s="4"/>
      <c r="N5" s="4"/>
      <c r="O5" s="4"/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4">
        <v>1</v>
      </c>
      <c r="B7" s="17" t="s">
        <v>8</v>
      </c>
      <c r="C7" s="4">
        <v>2753.2</v>
      </c>
      <c r="D7" s="5">
        <f>C7/12*7</f>
        <v>1606.0333333333331</v>
      </c>
      <c r="E7" s="4">
        <v>3256.2</v>
      </c>
      <c r="F7" s="5">
        <f>E7/C7*100</f>
        <v>118.26964986197879</v>
      </c>
      <c r="G7" s="5">
        <f>E7/D7*100</f>
        <v>202.74797119196367</v>
      </c>
      <c r="H7" s="4">
        <v>0</v>
      </c>
      <c r="I7" s="4">
        <v>0</v>
      </c>
      <c r="J7" s="4">
        <v>2753.2</v>
      </c>
      <c r="K7" s="4">
        <v>1943.1</v>
      </c>
      <c r="L7" s="4">
        <v>0</v>
      </c>
      <c r="M7" s="4">
        <v>0</v>
      </c>
      <c r="N7" s="4">
        <v>0</v>
      </c>
      <c r="O7" s="4">
        <v>0</v>
      </c>
    </row>
    <row r="8" spans="1:15" x14ac:dyDescent="0.25">
      <c r="A8" s="4"/>
      <c r="B8" s="6" t="s">
        <v>22</v>
      </c>
      <c r="C8" s="4"/>
      <c r="D8" s="5">
        <f t="shared" ref="D8:D38" si="0">C8/12*7</f>
        <v>0</v>
      </c>
      <c r="E8" s="5">
        <v>0</v>
      </c>
      <c r="F8" s="4"/>
      <c r="G8" s="5"/>
      <c r="H8" s="4"/>
      <c r="I8" s="4"/>
      <c r="J8" s="4"/>
      <c r="K8" s="4"/>
      <c r="L8" s="4"/>
      <c r="M8" s="4"/>
      <c r="N8" s="4"/>
      <c r="O8" s="4"/>
    </row>
    <row r="9" spans="1:15" x14ac:dyDescent="0.25">
      <c r="A9" s="4"/>
      <c r="B9" s="4" t="s">
        <v>21</v>
      </c>
      <c r="C9" s="4"/>
      <c r="D9" s="5">
        <f t="shared" si="0"/>
        <v>0</v>
      </c>
      <c r="E9" s="5">
        <v>0</v>
      </c>
      <c r="F9" s="4"/>
      <c r="G9" s="5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4"/>
      <c r="B10" s="4"/>
      <c r="C10" s="4"/>
      <c r="D10" s="5">
        <f t="shared" si="0"/>
        <v>0</v>
      </c>
      <c r="E10" s="4"/>
      <c r="F10" s="4"/>
      <c r="G10" s="5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4">
        <v>2</v>
      </c>
      <c r="B11" s="17" t="s">
        <v>9</v>
      </c>
      <c r="C11" s="4">
        <v>7857.5</v>
      </c>
      <c r="D11" s="5">
        <f t="shared" si="0"/>
        <v>4583.5416666666661</v>
      </c>
      <c r="E11" s="4">
        <v>2984.4</v>
      </c>
      <c r="F11" s="5">
        <f>E11/C11*100</f>
        <v>37.981546293350306</v>
      </c>
      <c r="G11" s="5">
        <f>E11/D11*100</f>
        <v>65.111222217171957</v>
      </c>
      <c r="H11" s="4">
        <f>1298.3-0.8</f>
        <v>1297.5</v>
      </c>
      <c r="I11" s="4">
        <v>311.89999999999998</v>
      </c>
      <c r="J11" s="4">
        <f>11223.2-4700.8-63.6</f>
        <v>6458.8</v>
      </c>
      <c r="K11" s="4">
        <v>2660.3</v>
      </c>
      <c r="L11" s="4">
        <v>80.5</v>
      </c>
      <c r="M11" s="4">
        <v>6.9</v>
      </c>
      <c r="N11" s="4">
        <v>14.5</v>
      </c>
      <c r="O11" s="4">
        <v>5.2</v>
      </c>
    </row>
    <row r="12" spans="1:15" x14ac:dyDescent="0.25">
      <c r="A12" s="4"/>
      <c r="B12" s="4">
        <v>101026</v>
      </c>
      <c r="C12" s="4"/>
      <c r="D12" s="5">
        <f t="shared" si="0"/>
        <v>0</v>
      </c>
      <c r="E12" s="4"/>
      <c r="F12" s="4"/>
      <c r="G12" s="5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4"/>
      <c r="B13" s="4">
        <v>101034</v>
      </c>
      <c r="C13" s="4"/>
      <c r="D13" s="5">
        <f t="shared" si="0"/>
        <v>0</v>
      </c>
      <c r="E13" s="4"/>
      <c r="F13" s="4"/>
      <c r="G13" s="5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4"/>
      <c r="B14" s="4">
        <v>123038</v>
      </c>
      <c r="C14" s="4"/>
      <c r="D14" s="5">
        <f t="shared" si="0"/>
        <v>0</v>
      </c>
      <c r="E14" s="4"/>
      <c r="F14" s="4"/>
      <c r="G14" s="5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>
        <v>125033</v>
      </c>
      <c r="C15" s="4"/>
      <c r="D15" s="5">
        <f t="shared" si="0"/>
        <v>0</v>
      </c>
      <c r="E15" s="4"/>
      <c r="F15" s="4"/>
      <c r="G15" s="5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>
        <v>124036</v>
      </c>
      <c r="C16" s="4"/>
      <c r="D16" s="5">
        <f t="shared" si="0"/>
        <v>0</v>
      </c>
      <c r="E16" s="4"/>
      <c r="F16" s="4"/>
      <c r="G16" s="5"/>
      <c r="H16" s="4"/>
      <c r="I16" s="4"/>
      <c r="J16" s="4"/>
      <c r="K16" s="4"/>
      <c r="L16" s="4"/>
      <c r="M16" s="4"/>
      <c r="N16" s="4"/>
      <c r="O16" s="4"/>
    </row>
    <row r="17" spans="1:17" x14ac:dyDescent="0.25">
      <c r="A17" s="4"/>
      <c r="B17" s="4"/>
      <c r="C17" s="4"/>
      <c r="D17" s="5">
        <f t="shared" si="0"/>
        <v>0</v>
      </c>
      <c r="E17" s="4"/>
      <c r="F17" s="4"/>
      <c r="G17" s="5"/>
      <c r="H17" s="4"/>
      <c r="I17" s="4"/>
      <c r="J17" s="4"/>
      <c r="K17" s="4"/>
      <c r="L17" s="4"/>
      <c r="M17" s="4"/>
      <c r="N17" s="4"/>
      <c r="O17" s="4"/>
    </row>
    <row r="18" spans="1:17" x14ac:dyDescent="0.25">
      <c r="A18" s="4">
        <v>3</v>
      </c>
      <c r="B18" s="17" t="s">
        <v>10</v>
      </c>
      <c r="C18" s="4">
        <v>51718.3</v>
      </c>
      <c r="D18" s="5">
        <f t="shared" si="0"/>
        <v>30169.008333333335</v>
      </c>
      <c r="E18" s="5">
        <v>22721.7</v>
      </c>
      <c r="F18" s="5">
        <f>E18/C18*100</f>
        <v>43.933578636575447</v>
      </c>
      <c r="G18" s="5">
        <f>E18/D18*100</f>
        <v>75.314706234129332</v>
      </c>
      <c r="H18" s="4">
        <v>0</v>
      </c>
      <c r="I18" s="4">
        <v>0</v>
      </c>
      <c r="J18" s="4">
        <v>51718.3</v>
      </c>
      <c r="K18" s="4">
        <v>0</v>
      </c>
      <c r="L18" s="4"/>
      <c r="M18" s="4">
        <v>0</v>
      </c>
      <c r="N18" s="4"/>
      <c r="O18" s="4">
        <v>0</v>
      </c>
    </row>
    <row r="19" spans="1:17" x14ac:dyDescent="0.25">
      <c r="A19" s="4"/>
      <c r="B19" s="4">
        <v>101059</v>
      </c>
      <c r="C19" s="5"/>
      <c r="D19" s="5">
        <f t="shared" si="0"/>
        <v>0</v>
      </c>
      <c r="E19" s="5"/>
      <c r="F19" s="5"/>
      <c r="G19" s="5"/>
      <c r="H19" s="5"/>
      <c r="I19" s="5"/>
      <c r="J19" s="5"/>
      <c r="K19" s="5">
        <v>13259.2</v>
      </c>
      <c r="L19" s="5"/>
      <c r="M19" s="5"/>
      <c r="N19" s="5"/>
      <c r="O19" s="5"/>
    </row>
    <row r="20" spans="1:17" x14ac:dyDescent="0.25">
      <c r="A20" s="4"/>
      <c r="B20" s="4">
        <v>123020</v>
      </c>
      <c r="C20" s="4"/>
      <c r="D20" s="5">
        <f t="shared" si="0"/>
        <v>0</v>
      </c>
      <c r="E20" s="4"/>
      <c r="F20" s="4"/>
      <c r="G20" s="5"/>
      <c r="H20" s="4"/>
      <c r="I20" s="4"/>
      <c r="J20" s="4"/>
      <c r="K20" s="4"/>
      <c r="L20" s="4"/>
      <c r="M20" s="4"/>
      <c r="N20" s="4"/>
      <c r="O20" s="4"/>
    </row>
    <row r="21" spans="1:17" x14ac:dyDescent="0.25">
      <c r="A21" s="4"/>
      <c r="B21" s="4">
        <v>125025</v>
      </c>
      <c r="C21" s="4"/>
      <c r="D21" s="5">
        <f t="shared" si="0"/>
        <v>0</v>
      </c>
      <c r="E21" s="4"/>
      <c r="F21" s="4"/>
      <c r="G21" s="5"/>
      <c r="H21" s="4"/>
      <c r="I21" s="4"/>
      <c r="J21" s="4"/>
      <c r="K21" s="4"/>
      <c r="L21" s="4"/>
      <c r="M21" s="4"/>
      <c r="N21" s="4"/>
      <c r="O21" s="4"/>
    </row>
    <row r="22" spans="1:17" x14ac:dyDescent="0.25">
      <c r="A22" s="4"/>
      <c r="B22" s="4">
        <v>124028</v>
      </c>
      <c r="C22" s="4"/>
      <c r="D22" s="5">
        <f t="shared" si="0"/>
        <v>0</v>
      </c>
      <c r="E22" s="4"/>
      <c r="F22" s="4"/>
      <c r="G22" s="5"/>
      <c r="H22" s="4"/>
      <c r="I22" s="4"/>
      <c r="J22" s="4"/>
      <c r="K22" s="4"/>
      <c r="L22" s="4"/>
      <c r="M22" s="4"/>
      <c r="N22" s="4"/>
      <c r="O22" s="4"/>
    </row>
    <row r="23" spans="1:17" x14ac:dyDescent="0.25">
      <c r="A23" s="4">
        <v>4</v>
      </c>
      <c r="B23" s="17" t="s">
        <v>11</v>
      </c>
      <c r="C23" s="4">
        <v>3400</v>
      </c>
      <c r="D23" s="5">
        <f t="shared" si="0"/>
        <v>1983.3333333333333</v>
      </c>
      <c r="E23" s="5">
        <v>2661.1</v>
      </c>
      <c r="F23" s="5">
        <f>E23/C23*100</f>
        <v>78.267647058823528</v>
      </c>
      <c r="G23" s="5">
        <f>E23/D23*100</f>
        <v>134.17310924369747</v>
      </c>
      <c r="H23" s="4"/>
      <c r="I23" s="4"/>
      <c r="J23" s="4">
        <v>3400</v>
      </c>
      <c r="K23" s="4">
        <v>697</v>
      </c>
      <c r="L23" s="4"/>
      <c r="M23" s="4"/>
      <c r="N23" s="4"/>
      <c r="O23" s="4"/>
    </row>
    <row r="24" spans="1:17" x14ac:dyDescent="0.25">
      <c r="A24" s="4"/>
      <c r="B24" s="17"/>
      <c r="C24" s="4"/>
      <c r="D24" s="5">
        <f t="shared" si="0"/>
        <v>0</v>
      </c>
      <c r="E24" s="4"/>
      <c r="F24" s="5"/>
      <c r="G24" s="5"/>
      <c r="H24" s="4"/>
      <c r="I24" s="4"/>
      <c r="J24" s="4"/>
      <c r="K24" s="4"/>
      <c r="L24" s="4"/>
      <c r="M24" s="4"/>
      <c r="N24" s="4"/>
      <c r="O24" s="4"/>
    </row>
    <row r="25" spans="1:17" x14ac:dyDescent="0.25">
      <c r="A25" s="4">
        <v>5</v>
      </c>
      <c r="B25" s="17" t="s">
        <v>12</v>
      </c>
      <c r="C25" s="4">
        <v>5500</v>
      </c>
      <c r="D25" s="5">
        <f t="shared" si="0"/>
        <v>3208.333333333333</v>
      </c>
      <c r="E25" s="4">
        <v>2960.1</v>
      </c>
      <c r="F25" s="5">
        <f>E25/C25*100</f>
        <v>53.82</v>
      </c>
      <c r="G25" s="5">
        <f>E25/D25*100</f>
        <v>92.262857142857143</v>
      </c>
      <c r="H25" s="4"/>
      <c r="I25" s="4"/>
      <c r="J25" s="4">
        <v>5500</v>
      </c>
      <c r="K25" s="4">
        <v>0</v>
      </c>
      <c r="L25" s="4"/>
      <c r="M25" s="4"/>
      <c r="N25" s="4"/>
      <c r="O25" s="4"/>
    </row>
    <row r="26" spans="1:17" x14ac:dyDescent="0.25">
      <c r="A26" s="4"/>
      <c r="B26" s="17" t="s">
        <v>238</v>
      </c>
      <c r="C26" s="4"/>
      <c r="D26" s="5">
        <f t="shared" si="0"/>
        <v>0</v>
      </c>
      <c r="E26" s="4"/>
      <c r="F26" s="5"/>
      <c r="G26" s="5"/>
      <c r="H26" s="4"/>
      <c r="I26" s="4"/>
      <c r="J26" s="4"/>
      <c r="K26" s="7">
        <v>13.1</v>
      </c>
      <c r="L26" s="4"/>
      <c r="M26" s="4"/>
      <c r="N26" s="4"/>
      <c r="O26" s="4"/>
    </row>
    <row r="27" spans="1:17" x14ac:dyDescent="0.25">
      <c r="A27" s="4">
        <v>6</v>
      </c>
      <c r="B27" s="17" t="s">
        <v>242</v>
      </c>
      <c r="C27" s="4">
        <v>324302.3</v>
      </c>
      <c r="D27" s="5">
        <f t="shared" si="0"/>
        <v>189176.34166666667</v>
      </c>
      <c r="E27" s="5">
        <v>216267.1</v>
      </c>
      <c r="F27" s="5">
        <f>E27/C27*100</f>
        <v>66.686884428510069</v>
      </c>
      <c r="G27" s="5">
        <f>E27/D27*100</f>
        <v>114.32037330601726</v>
      </c>
      <c r="H27" s="4"/>
      <c r="I27" s="4"/>
      <c r="J27" s="4">
        <v>324302.3</v>
      </c>
      <c r="K27" s="4">
        <v>0</v>
      </c>
      <c r="L27" s="4"/>
      <c r="M27" s="4"/>
      <c r="N27" s="4"/>
      <c r="O27" s="4"/>
    </row>
    <row r="28" spans="1:17" x14ac:dyDescent="0.25">
      <c r="A28" s="4">
        <v>7</v>
      </c>
      <c r="B28" s="17" t="s">
        <v>225</v>
      </c>
      <c r="C28" s="5">
        <v>8401.2000000000007</v>
      </c>
      <c r="D28" s="5">
        <f t="shared" si="0"/>
        <v>4900.7</v>
      </c>
      <c r="E28" s="5">
        <v>4480.6000000000004</v>
      </c>
      <c r="F28" s="5"/>
      <c r="G28" s="5"/>
      <c r="H28" s="5"/>
      <c r="I28" s="5"/>
      <c r="J28" s="5">
        <v>8401.2000000000007</v>
      </c>
      <c r="K28" s="5"/>
      <c r="L28" s="5"/>
      <c r="M28" s="5"/>
      <c r="N28" s="5"/>
      <c r="O28" s="5"/>
    </row>
    <row r="29" spans="1:17" ht="17.25" customHeight="1" x14ac:dyDescent="0.25">
      <c r="A29" s="4">
        <v>8</v>
      </c>
      <c r="B29" s="17" t="s">
        <v>14</v>
      </c>
      <c r="C29" s="4">
        <v>16567.5</v>
      </c>
      <c r="D29" s="5">
        <f t="shared" si="0"/>
        <v>9664.375</v>
      </c>
      <c r="E29" s="5">
        <v>5315.6</v>
      </c>
      <c r="F29" s="5">
        <f t="shared" ref="F29:F34" si="1">E29/C29*100</f>
        <v>32.084502791610078</v>
      </c>
      <c r="G29" s="5">
        <f t="shared" ref="G29:G34" si="2">E29/D29*100</f>
        <v>55.002004785617288</v>
      </c>
      <c r="H29" s="4">
        <v>6377.1</v>
      </c>
      <c r="I29" s="4">
        <v>2144.6999999999998</v>
      </c>
      <c r="J29" s="4">
        <v>3805</v>
      </c>
      <c r="K29" s="4">
        <v>2259.1999999999998</v>
      </c>
      <c r="L29" s="4">
        <v>4134.7</v>
      </c>
      <c r="M29" s="4">
        <v>391.4</v>
      </c>
      <c r="N29" s="5">
        <v>2313</v>
      </c>
      <c r="O29" s="30">
        <v>494</v>
      </c>
      <c r="P29" s="29"/>
      <c r="Q29" s="27"/>
    </row>
    <row r="30" spans="1:17" x14ac:dyDescent="0.25">
      <c r="A30" s="4">
        <v>9</v>
      </c>
      <c r="B30" s="17" t="s">
        <v>15</v>
      </c>
      <c r="C30" s="5">
        <v>15</v>
      </c>
      <c r="D30" s="5">
        <f t="shared" si="0"/>
        <v>8.75</v>
      </c>
      <c r="E30" s="4">
        <v>85.7</v>
      </c>
      <c r="F30" s="5">
        <f t="shared" si="1"/>
        <v>571.33333333333337</v>
      </c>
      <c r="G30" s="5">
        <f t="shared" si="2"/>
        <v>979.42857142857156</v>
      </c>
      <c r="H30" s="4">
        <v>0</v>
      </c>
      <c r="I30" s="4">
        <v>0</v>
      </c>
      <c r="J30" s="4"/>
      <c r="K30" s="4">
        <v>0</v>
      </c>
      <c r="L30" s="4"/>
      <c r="M30" s="4"/>
      <c r="N30" s="4"/>
      <c r="O30" s="4"/>
    </row>
    <row r="31" spans="1:17" x14ac:dyDescent="0.25">
      <c r="A31" s="4">
        <v>10</v>
      </c>
      <c r="B31" s="17" t="s">
        <v>16</v>
      </c>
      <c r="C31" s="5">
        <v>5000</v>
      </c>
      <c r="D31" s="5">
        <v>4095.5</v>
      </c>
      <c r="E31" s="4">
        <v>4095.5</v>
      </c>
      <c r="F31" s="5">
        <f t="shared" si="1"/>
        <v>81.910000000000011</v>
      </c>
      <c r="G31" s="5">
        <f t="shared" si="2"/>
        <v>100</v>
      </c>
      <c r="H31" s="4"/>
      <c r="I31" s="4"/>
      <c r="J31" s="4">
        <v>5000</v>
      </c>
      <c r="K31" s="4">
        <v>0</v>
      </c>
      <c r="L31" s="4"/>
      <c r="M31" s="4"/>
      <c r="N31" s="4"/>
      <c r="O31" s="4"/>
    </row>
    <row r="32" spans="1:17" x14ac:dyDescent="0.25">
      <c r="A32" s="4">
        <v>11</v>
      </c>
      <c r="B32" s="17" t="s">
        <v>17</v>
      </c>
      <c r="C32" s="4">
        <v>3703.3</v>
      </c>
      <c r="D32" s="5">
        <f t="shared" si="0"/>
        <v>2160.2583333333332</v>
      </c>
      <c r="E32" s="4">
        <v>1666.5</v>
      </c>
      <c r="F32" s="5">
        <f t="shared" si="1"/>
        <v>45.000405044149808</v>
      </c>
      <c r="G32" s="5">
        <f t="shared" si="2"/>
        <v>77.14355150425682</v>
      </c>
      <c r="H32" s="4"/>
      <c r="I32" s="4"/>
      <c r="J32" s="4">
        <v>3664.5</v>
      </c>
      <c r="K32" s="4">
        <v>0</v>
      </c>
      <c r="L32" s="4"/>
      <c r="M32" s="4"/>
      <c r="N32" s="4"/>
      <c r="O32" s="4"/>
    </row>
    <row r="33" spans="1:15" x14ac:dyDescent="0.25">
      <c r="A33" s="4">
        <v>12</v>
      </c>
      <c r="B33" s="17" t="s">
        <v>18</v>
      </c>
      <c r="C33" s="5">
        <v>9000</v>
      </c>
      <c r="D33" s="5">
        <f t="shared" si="0"/>
        <v>5250</v>
      </c>
      <c r="E33" s="4">
        <v>3162.3</v>
      </c>
      <c r="F33" s="5">
        <f t="shared" si="1"/>
        <v>35.136666666666663</v>
      </c>
      <c r="G33" s="5">
        <f t="shared" si="2"/>
        <v>60.234285714285718</v>
      </c>
      <c r="H33" s="4"/>
      <c r="I33" s="4"/>
      <c r="J33" s="4">
        <v>9000</v>
      </c>
      <c r="K33" s="4">
        <v>0</v>
      </c>
      <c r="L33" s="4"/>
      <c r="M33" s="4"/>
      <c r="N33" s="4"/>
      <c r="O33" s="4"/>
    </row>
    <row r="34" spans="1:15" x14ac:dyDescent="0.25">
      <c r="A34" s="4">
        <v>13</v>
      </c>
      <c r="B34" s="17" t="s">
        <v>19</v>
      </c>
      <c r="C34" s="5">
        <v>14500</v>
      </c>
      <c r="D34" s="5">
        <f t="shared" si="0"/>
        <v>8458.3333333333321</v>
      </c>
      <c r="E34" s="5">
        <v>3222.9</v>
      </c>
      <c r="F34" s="5">
        <f t="shared" si="1"/>
        <v>22.226896551724138</v>
      </c>
      <c r="G34" s="5">
        <f t="shared" si="2"/>
        <v>38.103251231527103</v>
      </c>
      <c r="H34" s="4"/>
      <c r="I34" s="4"/>
      <c r="J34" s="4">
        <v>14500</v>
      </c>
      <c r="K34" s="4">
        <v>0</v>
      </c>
      <c r="L34" s="4"/>
      <c r="M34" s="4"/>
      <c r="N34" s="4"/>
      <c r="O34" s="4"/>
    </row>
    <row r="35" spans="1:15" x14ac:dyDescent="0.25">
      <c r="A35" s="4">
        <v>14</v>
      </c>
      <c r="B35" s="17" t="s">
        <v>69</v>
      </c>
      <c r="C35" s="4"/>
      <c r="D35" s="5">
        <f t="shared" si="0"/>
        <v>0</v>
      </c>
      <c r="E35" s="5">
        <v>190.6</v>
      </c>
      <c r="F35" s="5"/>
      <c r="G35" s="5"/>
      <c r="H35" s="4"/>
      <c r="I35" s="4"/>
      <c r="J35" s="4"/>
      <c r="K35" s="4">
        <v>0</v>
      </c>
      <c r="L35" s="4"/>
      <c r="M35" s="4"/>
      <c r="N35" s="4"/>
      <c r="O35" s="4"/>
    </row>
    <row r="36" spans="1:15" x14ac:dyDescent="0.25">
      <c r="A36" s="4">
        <v>15</v>
      </c>
      <c r="B36" s="17" t="s">
        <v>20</v>
      </c>
      <c r="C36" s="5">
        <v>2720</v>
      </c>
      <c r="D36" s="5">
        <f t="shared" si="0"/>
        <v>1586.6666666666665</v>
      </c>
      <c r="E36" s="4">
        <v>1197.4000000000001</v>
      </c>
      <c r="F36" s="15">
        <f>E36/C36*100</f>
        <v>44.022058823529413</v>
      </c>
      <c r="G36" s="5">
        <f>E36/D36*100</f>
        <v>75.466386554621863</v>
      </c>
      <c r="H36" s="4"/>
      <c r="I36" s="4"/>
      <c r="J36" s="4">
        <v>2720</v>
      </c>
      <c r="K36" s="4">
        <v>0</v>
      </c>
      <c r="L36" s="4"/>
      <c r="M36" s="4"/>
      <c r="N36" s="4"/>
      <c r="O36" s="4"/>
    </row>
    <row r="37" spans="1:15" x14ac:dyDescent="0.25">
      <c r="A37" s="4">
        <v>16</v>
      </c>
      <c r="B37" s="17" t="s">
        <v>23</v>
      </c>
      <c r="C37" s="4"/>
      <c r="D37" s="5">
        <f t="shared" si="0"/>
        <v>0</v>
      </c>
      <c r="E37" s="4">
        <v>897.4</v>
      </c>
      <c r="F37" s="4"/>
      <c r="G37" s="5"/>
      <c r="H37" s="4"/>
      <c r="I37" s="4"/>
      <c r="J37" s="4"/>
      <c r="K37" s="4">
        <v>0</v>
      </c>
      <c r="L37" s="4"/>
      <c r="M37" s="4"/>
      <c r="N37" s="4"/>
      <c r="O37" s="4"/>
    </row>
    <row r="38" spans="1:15" x14ac:dyDescent="0.25">
      <c r="A38" s="4">
        <v>17</v>
      </c>
      <c r="B38" s="17" t="s">
        <v>212</v>
      </c>
      <c r="C38" s="4"/>
      <c r="D38" s="5">
        <f t="shared" si="0"/>
        <v>0</v>
      </c>
      <c r="E38" s="5">
        <v>850</v>
      </c>
      <c r="F38" s="4"/>
      <c r="G38" s="5"/>
      <c r="H38" s="4"/>
      <c r="I38" s="4"/>
      <c r="J38" s="4"/>
      <c r="K38" s="4">
        <v>0</v>
      </c>
      <c r="L38" s="4"/>
      <c r="M38" s="4"/>
      <c r="N38" s="4"/>
      <c r="O38" s="4"/>
    </row>
    <row r="39" spans="1:15" x14ac:dyDescent="0.25">
      <c r="A39" s="4"/>
      <c r="B39" s="17"/>
      <c r="C39" s="5">
        <f>C7+C11+C18+C24+C25+C27+C29+C30+C31+C32+C33+C34+C36+C37+C23+C35+C38+C28</f>
        <v>455438.3</v>
      </c>
      <c r="D39" s="5">
        <f>C39/12*7</f>
        <v>265672.34166666667</v>
      </c>
      <c r="E39" s="5">
        <f>SUM(E6:E38)</f>
        <v>276015.10000000003</v>
      </c>
      <c r="F39" s="5">
        <f>E39/C39*100</f>
        <v>60.604279438070982</v>
      </c>
      <c r="G39" s="5">
        <f>E39/D39*100</f>
        <v>103.89305046526454</v>
      </c>
      <c r="H39" s="4">
        <f>H7+H11+H18+H24+H25+H27+H29+H30+H31+H32+H33+H34+H36+H37+H23</f>
        <v>7674.6</v>
      </c>
      <c r="I39" s="4">
        <f>I7+I11+I18+I24+I25+I27+I29+I30+I31+I32+I33+I34+I36+I37+I23</f>
        <v>2456.6</v>
      </c>
      <c r="J39" s="4">
        <f>J7+J11+J18+J24+J25+J27+J29+J30+J31+J32+J33+J34+J36+J37+J23</f>
        <v>432822.1</v>
      </c>
      <c r="K39" s="4">
        <f>K7+K11+K18+K24+K25+K27+K29+K30+K31+K32+K33+K34+K36+K37+K23+K35+K38+K26</f>
        <v>7572.7</v>
      </c>
      <c r="L39" s="4">
        <f>L7+L11+L18+L24+L25+L27+L29+L30+L31+L32+L33+L34+L36+L37+L23</f>
        <v>4215.2</v>
      </c>
      <c r="M39" s="4">
        <f>M7+M11+M18+M24+M25+M27+M29+M30+M31+M32+M33+M34+M36+M37+M23</f>
        <v>398.29999999999995</v>
      </c>
      <c r="N39" s="4">
        <f>N7+N11+N18+N24+N25+N27+N29+N30+N31+N32+N33+N34+N36+N37+N23</f>
        <v>2327.5</v>
      </c>
      <c r="O39" s="4">
        <v>0</v>
      </c>
    </row>
    <row r="40" spans="1:15" x14ac:dyDescent="0.25">
      <c r="A40" s="1"/>
      <c r="B40" s="1"/>
      <c r="C40" s="1"/>
      <c r="D40" s="1"/>
      <c r="E40" s="18">
        <v>332128</v>
      </c>
      <c r="F40" s="16" t="s">
        <v>213</v>
      </c>
      <c r="G40" s="16" t="s">
        <v>209</v>
      </c>
      <c r="H40" s="1"/>
      <c r="I40" s="1"/>
      <c r="J40" s="3"/>
      <c r="K40" s="1"/>
      <c r="L40" s="1"/>
      <c r="M40" s="1"/>
      <c r="N40" s="1"/>
      <c r="O40" s="1"/>
    </row>
    <row r="41" spans="1:15" x14ac:dyDescent="0.25">
      <c r="A41" s="1"/>
      <c r="B41" s="16" t="s">
        <v>205</v>
      </c>
      <c r="C41" s="3">
        <f>C39-C32-C27-C28</f>
        <v>119031.50000000001</v>
      </c>
      <c r="D41" s="3">
        <f>D39-D32-D27-D28</f>
        <v>69435.041666666642</v>
      </c>
      <c r="E41" s="3">
        <f>E39-E32-E27-E28</f>
        <v>53600.900000000031</v>
      </c>
      <c r="F41" s="3">
        <f>E41/D41*100</f>
        <v>77.195748304320475</v>
      </c>
      <c r="G41" s="3">
        <f>E41/C41*100</f>
        <v>45.030853177520257</v>
      </c>
      <c r="H41" s="1"/>
      <c r="I41" s="1"/>
      <c r="J41" s="3">
        <f>E40-E39</f>
        <v>56112.899999999965</v>
      </c>
      <c r="K41" s="1"/>
      <c r="L41" s="1"/>
      <c r="M41" s="1"/>
      <c r="N41" s="1"/>
      <c r="O41" s="1"/>
    </row>
  </sheetData>
  <mergeCells count="6">
    <mergeCell ref="N3:O3"/>
    <mergeCell ref="D1:I1"/>
    <mergeCell ref="C3:G3"/>
    <mergeCell ref="H3:I3"/>
    <mergeCell ref="J3:K3"/>
    <mergeCell ref="L3:M3"/>
  </mergeCells>
  <pageMargins left="0.2" right="0.2" top="0.2" bottom="0.2" header="0.2" footer="0.2"/>
  <pageSetup paperSize="9" scale="9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47"/>
  <sheetViews>
    <sheetView topLeftCell="A22" zoomScaleNormal="100" workbookViewId="0">
      <selection activeCell="C45" sqref="C45"/>
    </sheetView>
  </sheetViews>
  <sheetFormatPr defaultRowHeight="15" x14ac:dyDescent="0.25"/>
  <cols>
    <col min="1" max="1" width="4" customWidth="1"/>
    <col min="2" max="2" width="30.7109375" customWidth="1"/>
    <col min="3" max="3" width="10" customWidth="1"/>
    <col min="4" max="4" width="10.42578125" customWidth="1"/>
    <col min="5" max="5" width="11.140625" customWidth="1"/>
  </cols>
  <sheetData>
    <row r="7" spans="1:15" x14ac:dyDescent="0.25">
      <c r="A7" s="1" t="s">
        <v>217</v>
      </c>
      <c r="B7" s="1"/>
      <c r="C7" s="16"/>
      <c r="D7" s="33" t="s">
        <v>211</v>
      </c>
      <c r="E7" s="33"/>
      <c r="F7" s="33"/>
      <c r="G7" s="33"/>
      <c r="H7" s="33"/>
      <c r="I7" s="33"/>
      <c r="J7" s="16"/>
      <c r="K7" s="16"/>
      <c r="L7" s="16"/>
      <c r="M7" s="16"/>
      <c r="N7" s="16"/>
      <c r="O7" s="16"/>
    </row>
    <row r="8" spans="1:15" ht="15.75" thickBot="1" x14ac:dyDescent="0.3">
      <c r="A8" s="1"/>
      <c r="B8" s="1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5.75" thickBot="1" x14ac:dyDescent="0.3">
      <c r="A9" s="1"/>
      <c r="B9" s="1" t="s">
        <v>249</v>
      </c>
      <c r="C9" s="34" t="s">
        <v>208</v>
      </c>
      <c r="D9" s="34"/>
      <c r="E9" s="34"/>
      <c r="F9" s="34"/>
      <c r="G9" s="34"/>
      <c r="H9" s="31" t="s">
        <v>4</v>
      </c>
      <c r="I9" s="32"/>
      <c r="J9" s="31" t="s">
        <v>5</v>
      </c>
      <c r="K9" s="32"/>
      <c r="L9" s="31" t="s">
        <v>6</v>
      </c>
      <c r="M9" s="32"/>
      <c r="N9" s="31" t="s">
        <v>7</v>
      </c>
      <c r="O9" s="32"/>
    </row>
    <row r="10" spans="1:15" x14ac:dyDescent="0.25">
      <c r="A10" s="4"/>
      <c r="B10" s="17"/>
      <c r="C10" s="17" t="s">
        <v>1</v>
      </c>
      <c r="D10" s="17" t="s">
        <v>248</v>
      </c>
      <c r="E10" s="17" t="s">
        <v>214</v>
      </c>
      <c r="F10" s="17" t="s">
        <v>3</v>
      </c>
      <c r="G10" s="17" t="s">
        <v>66</v>
      </c>
      <c r="H10" s="19" t="s">
        <v>1</v>
      </c>
      <c r="I10" s="19" t="s">
        <v>2</v>
      </c>
      <c r="J10" s="19" t="s">
        <v>1</v>
      </c>
      <c r="K10" s="19" t="s">
        <v>2</v>
      </c>
      <c r="L10" s="19" t="s">
        <v>1</v>
      </c>
      <c r="M10" s="19" t="s">
        <v>2</v>
      </c>
      <c r="N10" s="19" t="s">
        <v>1</v>
      </c>
      <c r="O10" s="19" t="s">
        <v>2</v>
      </c>
    </row>
    <row r="11" spans="1:15" x14ac:dyDescent="0.25">
      <c r="A11" s="17"/>
      <c r="B11" s="17" t="s">
        <v>0</v>
      </c>
      <c r="C11" s="4"/>
      <c r="D11" s="4" t="s">
        <v>65</v>
      </c>
      <c r="E11" s="17" t="s">
        <v>248</v>
      </c>
      <c r="F11" s="4" t="s">
        <v>215</v>
      </c>
      <c r="G11" s="4" t="s">
        <v>240</v>
      </c>
      <c r="H11" s="4"/>
      <c r="I11" s="4"/>
      <c r="J11" s="4"/>
      <c r="K11" s="4"/>
      <c r="L11" s="4"/>
      <c r="M11" s="4"/>
      <c r="N11" s="4"/>
      <c r="O11" s="4"/>
    </row>
    <row r="12" spans="1: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4">
        <v>1</v>
      </c>
      <c r="B13" s="17" t="s">
        <v>8</v>
      </c>
      <c r="C13" s="4">
        <v>2753.2</v>
      </c>
      <c r="D13" s="5">
        <f>C13/12*9</f>
        <v>2064.8999999999996</v>
      </c>
      <c r="E13" s="4">
        <v>3563.5</v>
      </c>
      <c r="F13" s="5">
        <f>E13/C13*100</f>
        <v>129.4312073223885</v>
      </c>
      <c r="G13" s="5">
        <f>E13/D13*100</f>
        <v>172.57494309651801</v>
      </c>
      <c r="H13" s="4">
        <v>0</v>
      </c>
      <c r="I13" s="4">
        <v>0</v>
      </c>
      <c r="J13" s="4">
        <v>2753.2</v>
      </c>
      <c r="K13" s="4">
        <v>1943.1</v>
      </c>
      <c r="L13" s="4">
        <v>0</v>
      </c>
      <c r="M13" s="4">
        <v>0</v>
      </c>
      <c r="N13" s="4">
        <v>0</v>
      </c>
      <c r="O13" s="4">
        <v>0</v>
      </c>
    </row>
    <row r="14" spans="1:15" x14ac:dyDescent="0.25">
      <c r="A14" s="4"/>
      <c r="B14" s="6" t="s">
        <v>22</v>
      </c>
      <c r="C14" s="4"/>
      <c r="D14" s="5">
        <f t="shared" ref="D14:D45" si="0">C14/12*9</f>
        <v>0</v>
      </c>
      <c r="E14" s="5">
        <v>0</v>
      </c>
      <c r="F14" s="4"/>
      <c r="G14" s="5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 t="s">
        <v>21</v>
      </c>
      <c r="C15" s="4"/>
      <c r="D15" s="5">
        <f t="shared" si="0"/>
        <v>0</v>
      </c>
      <c r="E15" s="5">
        <v>0</v>
      </c>
      <c r="F15" s="4"/>
      <c r="G15" s="5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/>
      <c r="C16" s="4"/>
      <c r="D16" s="5">
        <f t="shared" si="0"/>
        <v>0</v>
      </c>
      <c r="E16" s="4"/>
      <c r="F16" s="4"/>
      <c r="G16" s="5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4">
        <v>2</v>
      </c>
      <c r="B17" s="17" t="s">
        <v>9</v>
      </c>
      <c r="C17" s="4">
        <v>7857.5</v>
      </c>
      <c r="D17" s="5">
        <f t="shared" si="0"/>
        <v>5893.125</v>
      </c>
      <c r="E17" s="4">
        <v>4177.5</v>
      </c>
      <c r="F17" s="5">
        <f>E17/C17*100</f>
        <v>53.165765192491257</v>
      </c>
      <c r="G17" s="5">
        <f>E17/D17*100</f>
        <v>70.887686923321667</v>
      </c>
      <c r="H17" s="4">
        <f>1298.3-0.8</f>
        <v>1297.5</v>
      </c>
      <c r="I17" s="4">
        <v>384.5</v>
      </c>
      <c r="J17" s="4">
        <f>11223.2-4700.8-63.6</f>
        <v>6458.8</v>
      </c>
      <c r="K17" s="4">
        <v>2660.3</v>
      </c>
      <c r="L17" s="4">
        <v>80.5</v>
      </c>
      <c r="M17" s="4">
        <v>6.9</v>
      </c>
      <c r="N17" s="4">
        <v>14.5</v>
      </c>
      <c r="O17" s="4">
        <v>5.2</v>
      </c>
    </row>
    <row r="18" spans="1:15" x14ac:dyDescent="0.25">
      <c r="A18" s="4"/>
      <c r="B18" s="4">
        <v>101026</v>
      </c>
      <c r="C18" s="4"/>
      <c r="D18" s="5">
        <f t="shared" si="0"/>
        <v>0</v>
      </c>
      <c r="E18" s="4"/>
      <c r="F18" s="4"/>
      <c r="G18" s="5"/>
      <c r="H18" s="4"/>
      <c r="I18" s="4"/>
      <c r="J18" s="4"/>
      <c r="K18" s="4"/>
      <c r="L18" s="4"/>
      <c r="M18" s="4"/>
      <c r="N18" s="4"/>
      <c r="O18" s="4"/>
    </row>
    <row r="19" spans="1:15" x14ac:dyDescent="0.25">
      <c r="A19" s="4"/>
      <c r="B19" s="4">
        <v>101034</v>
      </c>
      <c r="C19" s="4"/>
      <c r="D19" s="5">
        <f t="shared" si="0"/>
        <v>0</v>
      </c>
      <c r="E19" s="4"/>
      <c r="F19" s="4"/>
      <c r="G19" s="5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4"/>
      <c r="B20" s="4">
        <v>123038</v>
      </c>
      <c r="C20" s="4"/>
      <c r="D20" s="5">
        <f t="shared" si="0"/>
        <v>0</v>
      </c>
      <c r="E20" s="4"/>
      <c r="F20" s="4"/>
      <c r="G20" s="5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/>
      <c r="B21" s="4">
        <v>125033</v>
      </c>
      <c r="C21" s="4"/>
      <c r="D21" s="5">
        <f t="shared" si="0"/>
        <v>0</v>
      </c>
      <c r="E21" s="4"/>
      <c r="F21" s="4"/>
      <c r="G21" s="5"/>
      <c r="H21" s="4"/>
      <c r="I21" s="4"/>
      <c r="J21" s="4"/>
      <c r="K21" s="4"/>
      <c r="L21" s="4"/>
      <c r="M21" s="4"/>
      <c r="N21" s="4"/>
      <c r="O21" s="4"/>
    </row>
    <row r="22" spans="1:15" x14ac:dyDescent="0.25">
      <c r="A22" s="4"/>
      <c r="B22" s="4">
        <v>124036</v>
      </c>
      <c r="C22" s="4"/>
      <c r="D22" s="5">
        <f t="shared" si="0"/>
        <v>0</v>
      </c>
      <c r="E22" s="4"/>
      <c r="F22" s="4"/>
      <c r="G22" s="5"/>
      <c r="H22" s="4" t="s">
        <v>247</v>
      </c>
      <c r="I22" s="4"/>
      <c r="J22" s="4"/>
      <c r="K22" s="4"/>
      <c r="L22" s="4"/>
      <c r="M22" s="4"/>
      <c r="N22" s="4"/>
      <c r="O22" s="4"/>
    </row>
    <row r="23" spans="1:15" x14ac:dyDescent="0.25">
      <c r="A23" s="4"/>
      <c r="B23" s="4"/>
      <c r="C23" s="4"/>
      <c r="D23" s="5">
        <f t="shared" si="0"/>
        <v>0</v>
      </c>
      <c r="E23" s="4"/>
      <c r="F23" s="4"/>
      <c r="G23" s="5"/>
      <c r="H23" s="4"/>
      <c r="I23" s="4"/>
      <c r="J23" s="4"/>
      <c r="K23" s="4"/>
      <c r="L23" s="4"/>
      <c r="M23" s="4"/>
      <c r="N23" s="4"/>
      <c r="O23" s="4"/>
    </row>
    <row r="24" spans="1:15" x14ac:dyDescent="0.25">
      <c r="A24" s="4">
        <v>3</v>
      </c>
      <c r="B24" s="17" t="s">
        <v>10</v>
      </c>
      <c r="C24" s="4">
        <v>51718.3</v>
      </c>
      <c r="D24" s="5">
        <f t="shared" si="0"/>
        <v>38788.725000000006</v>
      </c>
      <c r="E24" s="5">
        <v>29222.5</v>
      </c>
      <c r="F24" s="5">
        <f>E24/C24*100</f>
        <v>56.503210662376759</v>
      </c>
      <c r="G24" s="5">
        <f>E24/D24*100</f>
        <v>75.337614216502331</v>
      </c>
      <c r="H24" s="4">
        <v>0</v>
      </c>
      <c r="I24" s="4">
        <v>0</v>
      </c>
      <c r="J24" s="4">
        <v>51718.3</v>
      </c>
      <c r="K24" s="4">
        <v>0</v>
      </c>
      <c r="L24" s="4"/>
      <c r="M24" s="4">
        <v>0</v>
      </c>
      <c r="N24" s="4"/>
      <c r="O24" s="4">
        <v>0</v>
      </c>
    </row>
    <row r="25" spans="1:15" x14ac:dyDescent="0.25">
      <c r="A25" s="4"/>
      <c r="B25" s="4">
        <v>101059</v>
      </c>
      <c r="C25" s="5"/>
      <c r="D25" s="5">
        <f t="shared" si="0"/>
        <v>0</v>
      </c>
      <c r="E25" s="5"/>
      <c r="F25" s="5"/>
      <c r="G25" s="5"/>
      <c r="H25" s="5"/>
      <c r="I25" s="5"/>
      <c r="J25" s="5"/>
      <c r="K25" s="5">
        <v>13259.2</v>
      </c>
      <c r="L25" s="5"/>
      <c r="M25" s="5"/>
      <c r="N25" s="5"/>
      <c r="O25" s="5"/>
    </row>
    <row r="26" spans="1:15" x14ac:dyDescent="0.25">
      <c r="A26" s="4"/>
      <c r="B26" s="4">
        <v>123020</v>
      </c>
      <c r="C26" s="4"/>
      <c r="D26" s="5">
        <f t="shared" si="0"/>
        <v>0</v>
      </c>
      <c r="E26" s="4"/>
      <c r="F26" s="4"/>
      <c r="G26" s="5"/>
      <c r="H26" s="4"/>
      <c r="I26" s="4"/>
      <c r="J26" s="4"/>
      <c r="K26" s="4"/>
      <c r="L26" s="4"/>
      <c r="M26" s="4"/>
      <c r="N26" s="4"/>
      <c r="O26" s="4"/>
    </row>
    <row r="27" spans="1:15" x14ac:dyDescent="0.25">
      <c r="A27" s="4"/>
      <c r="B27" s="4">
        <v>125025</v>
      </c>
      <c r="C27" s="4"/>
      <c r="D27" s="5">
        <f t="shared" si="0"/>
        <v>0</v>
      </c>
      <c r="E27" s="4"/>
      <c r="F27" s="4"/>
      <c r="G27" s="5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4"/>
      <c r="B28" s="4">
        <v>124028</v>
      </c>
      <c r="C28" s="4"/>
      <c r="D28" s="5">
        <f t="shared" si="0"/>
        <v>0</v>
      </c>
      <c r="E28" s="4"/>
      <c r="F28" s="4"/>
      <c r="G28" s="5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4">
        <v>4</v>
      </c>
      <c r="B29" s="17" t="s">
        <v>11</v>
      </c>
      <c r="C29" s="4">
        <v>3400</v>
      </c>
      <c r="D29" s="5">
        <f t="shared" si="0"/>
        <v>2550</v>
      </c>
      <c r="E29" s="5">
        <v>3442</v>
      </c>
      <c r="F29" s="5">
        <f>E29/C29*100</f>
        <v>101.23529411764707</v>
      </c>
      <c r="G29" s="5">
        <f>E29/D29*100</f>
        <v>134.98039215686276</v>
      </c>
      <c r="H29" s="4"/>
      <c r="I29" s="4"/>
      <c r="J29" s="4">
        <v>3400</v>
      </c>
      <c r="K29" s="4">
        <v>697</v>
      </c>
      <c r="L29" s="4"/>
      <c r="M29" s="4"/>
      <c r="N29" s="4"/>
      <c r="O29" s="4"/>
    </row>
    <row r="30" spans="1:15" x14ac:dyDescent="0.25">
      <c r="A30" s="4"/>
      <c r="B30" s="17"/>
      <c r="C30" s="4"/>
      <c r="D30" s="5">
        <f t="shared" si="0"/>
        <v>0</v>
      </c>
      <c r="E30" s="4"/>
      <c r="F30" s="5"/>
      <c r="G30" s="5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4">
        <v>5</v>
      </c>
      <c r="B31" s="17" t="s">
        <v>12</v>
      </c>
      <c r="C31" s="4">
        <v>5500</v>
      </c>
      <c r="D31" s="5">
        <f t="shared" si="0"/>
        <v>4125</v>
      </c>
      <c r="E31" s="4">
        <v>3860.4</v>
      </c>
      <c r="F31" s="5">
        <f>E31/C31*100</f>
        <v>70.189090909090908</v>
      </c>
      <c r="G31" s="5">
        <f>E31/D31*100</f>
        <v>93.585454545454553</v>
      </c>
      <c r="H31" s="4"/>
      <c r="I31" s="4"/>
      <c r="J31" s="4">
        <v>5500</v>
      </c>
      <c r="K31" s="4">
        <v>0</v>
      </c>
      <c r="L31" s="4"/>
      <c r="M31" s="4"/>
      <c r="N31" s="4"/>
      <c r="O31" s="4"/>
    </row>
    <row r="32" spans="1:15" x14ac:dyDescent="0.25">
      <c r="A32" s="4"/>
      <c r="B32" s="17" t="s">
        <v>238</v>
      </c>
      <c r="C32" s="4"/>
      <c r="D32" s="5">
        <f t="shared" si="0"/>
        <v>0</v>
      </c>
      <c r="E32" s="4"/>
      <c r="F32" s="5"/>
      <c r="G32" s="5"/>
      <c r="H32" s="4"/>
      <c r="I32" s="4"/>
      <c r="J32" s="4"/>
      <c r="K32" s="7">
        <v>13.1</v>
      </c>
      <c r="L32" s="4"/>
      <c r="M32" s="4"/>
      <c r="N32" s="4"/>
      <c r="O32" s="4"/>
    </row>
    <row r="33" spans="1:15" x14ac:dyDescent="0.25">
      <c r="A33" s="4">
        <v>6</v>
      </c>
      <c r="B33" s="17" t="s">
        <v>242</v>
      </c>
      <c r="C33" s="4">
        <v>376121.59999999998</v>
      </c>
      <c r="D33" s="5">
        <f t="shared" si="0"/>
        <v>282091.19999999995</v>
      </c>
      <c r="E33" s="5">
        <v>270317.40000000002</v>
      </c>
      <c r="F33" s="5">
        <f>E33/C33*100</f>
        <v>71.869682570743095</v>
      </c>
      <c r="G33" s="5">
        <f>E33/D33*100</f>
        <v>95.82624342765746</v>
      </c>
      <c r="H33" s="4"/>
      <c r="I33" s="4"/>
      <c r="J33" s="4">
        <v>324302.3</v>
      </c>
      <c r="K33" s="4">
        <v>0</v>
      </c>
      <c r="L33" s="4"/>
      <c r="M33" s="4"/>
      <c r="N33" s="4"/>
      <c r="O33" s="4"/>
    </row>
    <row r="34" spans="1:15" x14ac:dyDescent="0.25">
      <c r="A34" s="4">
        <v>7</v>
      </c>
      <c r="B34" s="17" t="s">
        <v>225</v>
      </c>
      <c r="C34" s="5">
        <v>8401.2000000000007</v>
      </c>
      <c r="D34" s="5">
        <f t="shared" si="0"/>
        <v>6300.9000000000005</v>
      </c>
      <c r="E34" s="5">
        <v>5880.8</v>
      </c>
      <c r="F34" s="5"/>
      <c r="G34" s="5"/>
      <c r="H34" s="5"/>
      <c r="I34" s="5"/>
      <c r="J34" s="5">
        <v>8401.2000000000007</v>
      </c>
      <c r="K34" s="5"/>
      <c r="L34" s="5"/>
      <c r="M34" s="5"/>
      <c r="N34" s="5"/>
      <c r="O34" s="5"/>
    </row>
    <row r="35" spans="1:15" x14ac:dyDescent="0.25">
      <c r="A35" s="4">
        <v>8</v>
      </c>
      <c r="B35" s="17" t="s">
        <v>14</v>
      </c>
      <c r="C35" s="4">
        <v>16567.5</v>
      </c>
      <c r="D35" s="5">
        <f t="shared" si="0"/>
        <v>12425.625</v>
      </c>
      <c r="E35" s="5">
        <v>8494.7000000000007</v>
      </c>
      <c r="F35" s="5">
        <f t="shared" ref="F35:F40" si="1">E35/C35*100</f>
        <v>51.273275992153323</v>
      </c>
      <c r="G35" s="5">
        <f t="shared" ref="G35:G40" si="2">E35/D35*100</f>
        <v>68.364367989537755</v>
      </c>
      <c r="H35" s="4">
        <v>6377.1</v>
      </c>
      <c r="I35" s="4">
        <v>2418.4</v>
      </c>
      <c r="J35" s="5">
        <v>3805</v>
      </c>
      <c r="K35" s="4">
        <v>2747.4</v>
      </c>
      <c r="L35" s="4">
        <v>4134.7</v>
      </c>
      <c r="M35" s="4">
        <v>797.1</v>
      </c>
      <c r="N35" s="5">
        <v>2313</v>
      </c>
      <c r="O35" s="30">
        <v>494</v>
      </c>
    </row>
    <row r="36" spans="1:15" x14ac:dyDescent="0.25">
      <c r="A36" s="4">
        <v>9</v>
      </c>
      <c r="B36" s="17" t="s">
        <v>15</v>
      </c>
      <c r="C36" s="5">
        <v>15</v>
      </c>
      <c r="D36" s="5">
        <f t="shared" si="0"/>
        <v>11.25</v>
      </c>
      <c r="E36" s="4">
        <v>85.7</v>
      </c>
      <c r="F36" s="5">
        <f t="shared" si="1"/>
        <v>571.33333333333337</v>
      </c>
      <c r="G36" s="5">
        <f t="shared" si="2"/>
        <v>761.77777777777783</v>
      </c>
      <c r="H36" s="4">
        <v>0</v>
      </c>
      <c r="I36" s="4">
        <v>0</v>
      </c>
      <c r="J36" s="4"/>
      <c r="K36" s="4">
        <v>0</v>
      </c>
      <c r="L36" s="4"/>
      <c r="M36" s="4"/>
      <c r="N36" s="4"/>
      <c r="O36" s="4"/>
    </row>
    <row r="37" spans="1:15" x14ac:dyDescent="0.25">
      <c r="A37" s="4">
        <v>10</v>
      </c>
      <c r="B37" s="17" t="s">
        <v>16</v>
      </c>
      <c r="C37" s="5">
        <v>5000</v>
      </c>
      <c r="D37" s="5">
        <f t="shared" si="0"/>
        <v>3750</v>
      </c>
      <c r="E37" s="4">
        <v>6317.5</v>
      </c>
      <c r="F37" s="5">
        <f t="shared" si="1"/>
        <v>126.35000000000001</v>
      </c>
      <c r="G37" s="5">
        <f t="shared" si="2"/>
        <v>168.46666666666667</v>
      </c>
      <c r="H37" s="4"/>
      <c r="I37" s="4"/>
      <c r="J37" s="4">
        <v>5000</v>
      </c>
      <c r="K37" s="4">
        <v>0</v>
      </c>
      <c r="L37" s="4"/>
      <c r="M37" s="4"/>
      <c r="N37" s="4"/>
      <c r="O37" s="4"/>
    </row>
    <row r="38" spans="1:15" x14ac:dyDescent="0.25">
      <c r="A38" s="4">
        <v>11</v>
      </c>
      <c r="B38" s="17" t="s">
        <v>17</v>
      </c>
      <c r="C38" s="4">
        <v>3703.3</v>
      </c>
      <c r="D38" s="5">
        <f t="shared" si="0"/>
        <v>2777.4750000000004</v>
      </c>
      <c r="E38" s="4">
        <v>1666.5</v>
      </c>
      <c r="F38" s="5">
        <f t="shared" si="1"/>
        <v>45.000405044149808</v>
      </c>
      <c r="G38" s="5">
        <f t="shared" si="2"/>
        <v>60.000540058866413</v>
      </c>
      <c r="H38" s="4"/>
      <c r="I38" s="4"/>
      <c r="J38" s="4">
        <v>3664.5</v>
      </c>
      <c r="K38" s="4">
        <v>0</v>
      </c>
      <c r="L38" s="4"/>
      <c r="M38" s="4"/>
      <c r="N38" s="4"/>
      <c r="O38" s="4"/>
    </row>
    <row r="39" spans="1:15" x14ac:dyDescent="0.25">
      <c r="A39" s="4">
        <v>12</v>
      </c>
      <c r="B39" s="17" t="s">
        <v>18</v>
      </c>
      <c r="C39" s="5">
        <v>9000</v>
      </c>
      <c r="D39" s="5">
        <f t="shared" si="0"/>
        <v>6750</v>
      </c>
      <c r="E39" s="4">
        <v>3711.4</v>
      </c>
      <c r="F39" s="5">
        <f t="shared" si="1"/>
        <v>41.237777777777779</v>
      </c>
      <c r="G39" s="5">
        <f t="shared" si="2"/>
        <v>54.983703703703704</v>
      </c>
      <c r="H39" s="4"/>
      <c r="I39" s="4"/>
      <c r="J39" s="4">
        <v>9000</v>
      </c>
      <c r="K39" s="4">
        <v>0</v>
      </c>
      <c r="L39" s="4"/>
      <c r="M39" s="4"/>
      <c r="N39" s="4"/>
      <c r="O39" s="4"/>
    </row>
    <row r="40" spans="1:15" x14ac:dyDescent="0.25">
      <c r="A40" s="4">
        <v>13</v>
      </c>
      <c r="B40" s="17" t="s">
        <v>19</v>
      </c>
      <c r="C40" s="5">
        <v>14500</v>
      </c>
      <c r="D40" s="5">
        <f t="shared" si="0"/>
        <v>10875</v>
      </c>
      <c r="E40" s="5">
        <v>3383.3</v>
      </c>
      <c r="F40" s="5">
        <f t="shared" si="1"/>
        <v>23.333103448275864</v>
      </c>
      <c r="G40" s="5">
        <f t="shared" si="2"/>
        <v>31.110804597701154</v>
      </c>
      <c r="H40" s="4"/>
      <c r="I40" s="4"/>
      <c r="J40" s="4">
        <v>14500</v>
      </c>
      <c r="K40" s="4">
        <v>0</v>
      </c>
      <c r="L40" s="4"/>
      <c r="M40" s="4"/>
      <c r="N40" s="4"/>
      <c r="O40" s="4"/>
    </row>
    <row r="41" spans="1:15" x14ac:dyDescent="0.25">
      <c r="A41" s="4">
        <v>14</v>
      </c>
      <c r="B41" s="17" t="s">
        <v>246</v>
      </c>
      <c r="C41" s="4"/>
      <c r="D41" s="5">
        <f t="shared" si="0"/>
        <v>0</v>
      </c>
      <c r="E41" s="5">
        <v>212.6</v>
      </c>
      <c r="F41" s="5"/>
      <c r="G41" s="5"/>
      <c r="H41" s="4"/>
      <c r="I41" s="4"/>
      <c r="J41" s="4"/>
      <c r="K41" s="4">
        <v>0</v>
      </c>
      <c r="L41" s="4"/>
      <c r="M41" s="4"/>
      <c r="N41" s="4"/>
      <c r="O41" s="4"/>
    </row>
    <row r="42" spans="1:15" x14ac:dyDescent="0.25">
      <c r="A42" s="4">
        <v>15</v>
      </c>
      <c r="B42" s="17" t="s">
        <v>20</v>
      </c>
      <c r="C42" s="5">
        <v>2720</v>
      </c>
      <c r="D42" s="5">
        <f t="shared" si="0"/>
        <v>2040</v>
      </c>
      <c r="E42" s="4">
        <v>1766.4</v>
      </c>
      <c r="F42" s="15">
        <f>E42/C42*100</f>
        <v>64.941176470588232</v>
      </c>
      <c r="G42" s="5">
        <f>E42/D42*100</f>
        <v>86.588235294117652</v>
      </c>
      <c r="H42" s="4"/>
      <c r="I42" s="4"/>
      <c r="J42" s="4">
        <v>2720</v>
      </c>
      <c r="K42" s="4">
        <v>0</v>
      </c>
      <c r="L42" s="4"/>
      <c r="M42" s="4"/>
      <c r="N42" s="4"/>
      <c r="O42" s="4"/>
    </row>
    <row r="43" spans="1:15" x14ac:dyDescent="0.25">
      <c r="A43" s="4">
        <v>16</v>
      </c>
      <c r="B43" s="17" t="s">
        <v>23</v>
      </c>
      <c r="C43" s="4"/>
      <c r="D43" s="5">
        <f t="shared" si="0"/>
        <v>0</v>
      </c>
      <c r="E43" s="4">
        <v>1368.5</v>
      </c>
      <c r="F43" s="4"/>
      <c r="G43" s="5"/>
      <c r="H43" s="4"/>
      <c r="I43" s="4"/>
      <c r="J43" s="4"/>
      <c r="K43" s="4">
        <v>0</v>
      </c>
      <c r="L43" s="4"/>
      <c r="M43" s="4"/>
      <c r="N43" s="4"/>
      <c r="O43" s="4"/>
    </row>
    <row r="44" spans="1:15" x14ac:dyDescent="0.25">
      <c r="A44" s="4">
        <v>17</v>
      </c>
      <c r="B44" s="17" t="s">
        <v>212</v>
      </c>
      <c r="C44" s="4"/>
      <c r="D44" s="5">
        <f t="shared" si="0"/>
        <v>0</v>
      </c>
      <c r="E44" s="5">
        <v>1050</v>
      </c>
      <c r="F44" s="4"/>
      <c r="G44" s="5"/>
      <c r="H44" s="4"/>
      <c r="I44" s="4"/>
      <c r="J44" s="4"/>
      <c r="K44" s="4">
        <v>0</v>
      </c>
      <c r="L44" s="4"/>
      <c r="M44" s="4"/>
      <c r="N44" s="4"/>
      <c r="O44" s="4"/>
    </row>
    <row r="45" spans="1:15" x14ac:dyDescent="0.25">
      <c r="A45" s="4"/>
      <c r="B45" s="17"/>
      <c r="C45" s="5">
        <f>C13+C17+C24+C30+C31+C33+C35+C36+C37+C38+C39+C40+C42+C43+C29+C41+C44+C34</f>
        <v>507257.59999999998</v>
      </c>
      <c r="D45" s="5">
        <f t="shared" si="0"/>
        <v>380443.2</v>
      </c>
      <c r="E45" s="5">
        <f>SUM(E12:E44)</f>
        <v>348520.70000000007</v>
      </c>
      <c r="F45" s="5">
        <f>E45/C45*100</f>
        <v>68.706846383376046</v>
      </c>
      <c r="G45" s="5">
        <f>E45/D45*100</f>
        <v>91.609128511168052</v>
      </c>
      <c r="H45" s="4">
        <f>H13+H17+H24+H30+H31+H33+H35+H36+H37+H38+H39+H40+H42+H43+H29</f>
        <v>7674.6</v>
      </c>
      <c r="I45" s="4">
        <f>I13+I17+I24+I30+I31+I33+I35+I36+I37+I38+I39+I40+I42+I43+I29</f>
        <v>2802.9</v>
      </c>
      <c r="J45" s="4">
        <f>J13+J17+J24+J30+J31+J33+J35+J36+J37+J38+J39+J40+J42+J43+J29</f>
        <v>432822.1</v>
      </c>
      <c r="K45" s="4">
        <f>K13+K17+K24+K30+K31+K33+K35+K36+K37+K38+K39+K40+K42+K43+K29+K41+K44+K32</f>
        <v>8060.9</v>
      </c>
      <c r="L45" s="4">
        <f>L13+L17+L24+L30+L31+L33+L35+L36+L37+L38+L39+L40+L42+L43+L29</f>
        <v>4215.2</v>
      </c>
      <c r="M45" s="4">
        <f>M13+M17+M24+M30+M31+M33+M35+M36+M37+M38+M39+M40+M42+M43+M29</f>
        <v>804</v>
      </c>
      <c r="N45" s="4">
        <f>N13+N17+N24+N30+N31+N33+N35+N36+N37+N38+N39+N40+N42+N43+N29</f>
        <v>2327.5</v>
      </c>
      <c r="O45" s="4">
        <v>0</v>
      </c>
    </row>
    <row r="46" spans="1:15" x14ac:dyDescent="0.25">
      <c r="A46" s="1"/>
      <c r="B46" s="1"/>
      <c r="C46" s="1"/>
      <c r="D46" s="1"/>
      <c r="E46" s="18">
        <v>332128</v>
      </c>
      <c r="F46" s="16" t="s">
        <v>213</v>
      </c>
      <c r="G46" s="16" t="s">
        <v>209</v>
      </c>
      <c r="H46" s="1"/>
      <c r="I46" s="1"/>
      <c r="J46" s="3"/>
      <c r="K46" s="1"/>
      <c r="L46" s="1"/>
      <c r="M46" s="1"/>
      <c r="N46" s="1"/>
      <c r="O46" s="1"/>
    </row>
    <row r="47" spans="1:15" x14ac:dyDescent="0.25">
      <c r="A47" s="1"/>
      <c r="B47" s="16" t="s">
        <v>205</v>
      </c>
      <c r="C47" s="3">
        <f>C45-C38-C33-C34</f>
        <v>119031.50000000001</v>
      </c>
      <c r="D47" s="3">
        <f>D45-D38-D33-D34</f>
        <v>89273.625000000087</v>
      </c>
      <c r="E47" s="3">
        <f>E45-E38-E33-E34</f>
        <v>70656.000000000044</v>
      </c>
      <c r="F47" s="3">
        <f>E47/D47*100</f>
        <v>79.145436292073924</v>
      </c>
      <c r="G47" s="3">
        <f>E47/C47*100</f>
        <v>59.359077219055493</v>
      </c>
      <c r="H47" s="1"/>
      <c r="I47" s="1"/>
      <c r="J47" s="3">
        <f>E46-E45</f>
        <v>-16392.70000000007</v>
      </c>
      <c r="K47" s="1"/>
      <c r="L47" s="1"/>
      <c r="M47" s="1"/>
      <c r="N47" s="1"/>
      <c r="O47" s="1"/>
    </row>
  </sheetData>
  <mergeCells count="6">
    <mergeCell ref="N9:O9"/>
    <mergeCell ref="D7:I7"/>
    <mergeCell ref="C9:G9"/>
    <mergeCell ref="H9:I9"/>
    <mergeCell ref="J9:K9"/>
    <mergeCell ref="L9:M9"/>
  </mergeCells>
  <pageMargins left="0.2" right="0.2" top="0.22" bottom="0.2" header="0.2" footer="0.2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opLeftCell="J34" workbookViewId="0">
      <selection activeCell="N55" sqref="N55"/>
    </sheetView>
  </sheetViews>
  <sheetFormatPr defaultRowHeight="14.25" x14ac:dyDescent="0.2"/>
  <cols>
    <col min="1" max="1" width="5.140625" style="1" customWidth="1"/>
    <col min="2" max="2" width="31" style="1" customWidth="1"/>
    <col min="3" max="3" width="11.7109375" style="1" customWidth="1"/>
    <col min="4" max="4" width="13.85546875" style="1" customWidth="1"/>
    <col min="5" max="9" width="9.140625" style="1"/>
    <col min="10" max="10" width="1.42578125" style="1" customWidth="1"/>
    <col min="11" max="11" width="18.7109375" style="1" customWidth="1"/>
    <col min="12" max="12" width="34.85546875" style="1" customWidth="1"/>
    <col min="13" max="13" width="9.140625" style="1"/>
    <col min="14" max="14" width="13" style="1" customWidth="1"/>
    <col min="15" max="15" width="32.5703125" style="1" customWidth="1"/>
    <col min="16" max="16384" width="9.140625" style="1"/>
  </cols>
  <sheetData>
    <row r="1" spans="1:6" x14ac:dyDescent="0.2">
      <c r="B1" s="37" t="s">
        <v>148</v>
      </c>
      <c r="C1" s="37"/>
      <c r="D1" s="37"/>
      <c r="E1" s="37"/>
      <c r="F1" s="37"/>
    </row>
    <row r="2" spans="1:6" x14ac:dyDescent="0.2">
      <c r="C2" s="1" t="s">
        <v>78</v>
      </c>
    </row>
    <row r="3" spans="1:6" x14ac:dyDescent="0.2">
      <c r="C3" s="1" t="s">
        <v>77</v>
      </c>
      <c r="D3" s="1" t="s">
        <v>97</v>
      </c>
      <c r="E3" s="1" t="s">
        <v>150</v>
      </c>
    </row>
    <row r="4" spans="1:6" x14ac:dyDescent="0.2">
      <c r="A4" s="1">
        <v>1</v>
      </c>
      <c r="B4" s="1" t="s">
        <v>76</v>
      </c>
      <c r="C4" s="1">
        <v>400000</v>
      </c>
      <c r="E4" s="1">
        <f>C4-D4</f>
        <v>400000</v>
      </c>
    </row>
    <row r="5" spans="1:6" x14ac:dyDescent="0.2">
      <c r="A5" s="1">
        <v>2</v>
      </c>
      <c r="B5" s="1" t="s">
        <v>79</v>
      </c>
      <c r="C5" s="1">
        <v>4650</v>
      </c>
      <c r="D5" s="1">
        <v>4650</v>
      </c>
      <c r="E5" s="1">
        <f t="shared" ref="E5:E29" si="0">C5-D5</f>
        <v>0</v>
      </c>
    </row>
    <row r="6" spans="1:6" x14ac:dyDescent="0.2">
      <c r="A6" s="1">
        <v>3</v>
      </c>
      <c r="B6" s="1" t="s">
        <v>80</v>
      </c>
      <c r="C6" s="1">
        <v>63700</v>
      </c>
      <c r="D6" s="1">
        <v>63700</v>
      </c>
      <c r="E6" s="1">
        <f t="shared" si="0"/>
        <v>0</v>
      </c>
    </row>
    <row r="7" spans="1:6" x14ac:dyDescent="0.2">
      <c r="A7" s="1">
        <v>4</v>
      </c>
      <c r="B7" s="1" t="s">
        <v>81</v>
      </c>
      <c r="C7" s="1">
        <v>58600</v>
      </c>
      <c r="E7" s="1">
        <f t="shared" si="0"/>
        <v>58600</v>
      </c>
    </row>
    <row r="8" spans="1:6" x14ac:dyDescent="0.2">
      <c r="A8" s="1">
        <v>5</v>
      </c>
      <c r="B8" s="1" t="s">
        <v>82</v>
      </c>
      <c r="C8" s="1">
        <v>100430</v>
      </c>
      <c r="D8" s="1">
        <v>100430</v>
      </c>
      <c r="E8" s="1">
        <f t="shared" si="0"/>
        <v>0</v>
      </c>
    </row>
    <row r="9" spans="1:6" x14ac:dyDescent="0.2">
      <c r="A9" s="1">
        <v>6</v>
      </c>
      <c r="B9" s="1" t="s">
        <v>83</v>
      </c>
      <c r="C9" s="1">
        <v>11635</v>
      </c>
      <c r="E9" s="1">
        <f t="shared" si="0"/>
        <v>11635</v>
      </c>
    </row>
    <row r="10" spans="1:6" x14ac:dyDescent="0.2">
      <c r="A10" s="1">
        <v>7</v>
      </c>
      <c r="B10" s="1" t="s">
        <v>84</v>
      </c>
      <c r="C10" s="1">
        <v>26000</v>
      </c>
      <c r="E10" s="1">
        <f t="shared" si="0"/>
        <v>26000</v>
      </c>
    </row>
    <row r="11" spans="1:6" x14ac:dyDescent="0.2">
      <c r="A11" s="1">
        <v>8</v>
      </c>
      <c r="B11" s="1" t="s">
        <v>85</v>
      </c>
      <c r="C11" s="1">
        <v>4000</v>
      </c>
      <c r="D11" s="1">
        <v>4000</v>
      </c>
      <c r="E11" s="1">
        <f t="shared" si="0"/>
        <v>0</v>
      </c>
    </row>
    <row r="12" spans="1:6" x14ac:dyDescent="0.2">
      <c r="A12" s="1">
        <v>9</v>
      </c>
      <c r="B12" s="1" t="s">
        <v>86</v>
      </c>
      <c r="C12" s="1">
        <v>3600</v>
      </c>
      <c r="D12" s="1">
        <v>3100</v>
      </c>
      <c r="E12" s="1">
        <f t="shared" si="0"/>
        <v>500</v>
      </c>
    </row>
    <row r="13" spans="1:6" x14ac:dyDescent="0.2">
      <c r="A13" s="1">
        <v>10</v>
      </c>
      <c r="B13" s="1" t="s">
        <v>87</v>
      </c>
      <c r="C13" s="1">
        <v>24855</v>
      </c>
      <c r="D13" s="1">
        <v>21305</v>
      </c>
      <c r="E13" s="1">
        <f t="shared" si="0"/>
        <v>3550</v>
      </c>
    </row>
    <row r="14" spans="1:6" x14ac:dyDescent="0.2">
      <c r="A14" s="1">
        <v>11</v>
      </c>
      <c r="B14" s="1" t="s">
        <v>88</v>
      </c>
      <c r="C14" s="1">
        <v>113040</v>
      </c>
      <c r="D14" s="1">
        <v>127552</v>
      </c>
      <c r="E14" s="1">
        <f t="shared" si="0"/>
        <v>-14512</v>
      </c>
    </row>
    <row r="15" spans="1:6" x14ac:dyDescent="0.2">
      <c r="A15" s="1">
        <v>12</v>
      </c>
      <c r="B15" s="1" t="s">
        <v>89</v>
      </c>
      <c r="C15" s="1">
        <v>2198</v>
      </c>
      <c r="E15" s="1">
        <f t="shared" si="0"/>
        <v>2198</v>
      </c>
    </row>
    <row r="16" spans="1:6" x14ac:dyDescent="0.2">
      <c r="A16" s="1">
        <v>13</v>
      </c>
      <c r="B16" s="1" t="s">
        <v>90</v>
      </c>
      <c r="C16" s="1">
        <v>18493</v>
      </c>
      <c r="D16" s="1">
        <v>5265</v>
      </c>
      <c r="E16" s="1">
        <f t="shared" si="0"/>
        <v>13228</v>
      </c>
    </row>
    <row r="17" spans="1:19" x14ac:dyDescent="0.2">
      <c r="A17" s="1">
        <v>14</v>
      </c>
      <c r="B17" s="1" t="s">
        <v>91</v>
      </c>
      <c r="C17" s="1">
        <v>18828</v>
      </c>
      <c r="D17" s="1">
        <f>18828+1181</f>
        <v>20009</v>
      </c>
      <c r="E17" s="1">
        <f t="shared" si="0"/>
        <v>-1181</v>
      </c>
    </row>
    <row r="18" spans="1:19" x14ac:dyDescent="0.2">
      <c r="A18" s="1">
        <v>15</v>
      </c>
      <c r="B18" s="1" t="s">
        <v>92</v>
      </c>
      <c r="C18" s="1">
        <v>17250</v>
      </c>
      <c r="D18" s="1">
        <v>17300</v>
      </c>
      <c r="E18" s="1">
        <f t="shared" si="0"/>
        <v>-50</v>
      </c>
    </row>
    <row r="19" spans="1:19" x14ac:dyDescent="0.2">
      <c r="A19" s="1">
        <v>16</v>
      </c>
      <c r="B19" s="1" t="s">
        <v>93</v>
      </c>
      <c r="C19" s="1">
        <v>16563</v>
      </c>
      <c r="E19" s="1">
        <f t="shared" si="0"/>
        <v>16563</v>
      </c>
    </row>
    <row r="20" spans="1:19" x14ac:dyDescent="0.2">
      <c r="A20" s="1">
        <v>17</v>
      </c>
      <c r="B20" s="1" t="s">
        <v>94</v>
      </c>
      <c r="C20" s="1">
        <v>35500</v>
      </c>
      <c r="E20" s="1">
        <f t="shared" si="0"/>
        <v>35500</v>
      </c>
    </row>
    <row r="21" spans="1:19" x14ac:dyDescent="0.2">
      <c r="A21" s="1">
        <v>18</v>
      </c>
      <c r="B21" s="1" t="s">
        <v>95</v>
      </c>
      <c r="D21" s="1">
        <v>4044</v>
      </c>
      <c r="E21" s="1">
        <f t="shared" si="0"/>
        <v>-4044</v>
      </c>
    </row>
    <row r="22" spans="1:19" x14ac:dyDescent="0.2">
      <c r="A22" s="1">
        <v>19</v>
      </c>
      <c r="B22" s="1" t="s">
        <v>96</v>
      </c>
      <c r="D22" s="1">
        <v>4658.3999999999996</v>
      </c>
      <c r="E22" s="1">
        <f t="shared" si="0"/>
        <v>-4658.3999999999996</v>
      </c>
    </row>
    <row r="23" spans="1:19" x14ac:dyDescent="0.2">
      <c r="A23" s="1">
        <v>20</v>
      </c>
      <c r="B23" s="1" t="s">
        <v>98</v>
      </c>
      <c r="D23" s="1">
        <v>9850</v>
      </c>
      <c r="E23" s="1">
        <f t="shared" si="0"/>
        <v>-9850</v>
      </c>
    </row>
    <row r="24" spans="1:19" x14ac:dyDescent="0.2">
      <c r="A24" s="1">
        <v>21</v>
      </c>
      <c r="B24" s="1" t="s">
        <v>99</v>
      </c>
      <c r="D24" s="1">
        <v>1645</v>
      </c>
      <c r="E24" s="1">
        <f t="shared" si="0"/>
        <v>-1645</v>
      </c>
    </row>
    <row r="25" spans="1:19" x14ac:dyDescent="0.2">
      <c r="A25" s="1">
        <v>22</v>
      </c>
      <c r="B25" s="1" t="s">
        <v>100</v>
      </c>
      <c r="D25" s="1">
        <v>8413</v>
      </c>
      <c r="E25" s="1">
        <f t="shared" si="0"/>
        <v>-8413</v>
      </c>
    </row>
    <row r="26" spans="1:19" x14ac:dyDescent="0.2">
      <c r="A26" s="1">
        <v>23</v>
      </c>
      <c r="B26" s="1" t="s">
        <v>101</v>
      </c>
      <c r="D26" s="1">
        <v>8500</v>
      </c>
      <c r="E26" s="1">
        <f t="shared" si="0"/>
        <v>-8500</v>
      </c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">
      <c r="A27" s="1">
        <v>24</v>
      </c>
      <c r="B27" s="1" t="s">
        <v>102</v>
      </c>
      <c r="D27" s="1">
        <v>10100</v>
      </c>
      <c r="E27" s="1">
        <f t="shared" si="0"/>
        <v>-10100</v>
      </c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">
      <c r="A28" s="1">
        <v>25</v>
      </c>
      <c r="B28" s="1" t="s">
        <v>103</v>
      </c>
      <c r="D28" s="1">
        <v>51000</v>
      </c>
      <c r="E28" s="1">
        <f t="shared" si="0"/>
        <v>-51000</v>
      </c>
      <c r="J28" s="4"/>
      <c r="K28" s="4" t="s">
        <v>70</v>
      </c>
      <c r="L28" s="35" t="s">
        <v>153</v>
      </c>
      <c r="M28" s="35"/>
      <c r="N28" s="35"/>
      <c r="O28" s="35"/>
      <c r="P28" s="10"/>
      <c r="Q28" s="4"/>
      <c r="R28" s="7"/>
      <c r="S28" s="4"/>
    </row>
    <row r="29" spans="1:19" x14ac:dyDescent="0.2">
      <c r="B29" s="1" t="s">
        <v>30</v>
      </c>
      <c r="C29" s="1">
        <f>SUM(C4:C28)</f>
        <v>919342</v>
      </c>
      <c r="D29" s="1">
        <f>SUM(D4:D28)</f>
        <v>465521.4</v>
      </c>
      <c r="E29" s="1">
        <f t="shared" si="0"/>
        <v>453820.6</v>
      </c>
      <c r="J29" s="4"/>
      <c r="K29" s="4" t="s">
        <v>24</v>
      </c>
      <c r="L29" s="4" t="s">
        <v>154</v>
      </c>
      <c r="M29" s="4"/>
      <c r="N29" s="4"/>
      <c r="O29" s="4"/>
      <c r="P29" s="10"/>
      <c r="Q29" s="4"/>
      <c r="R29" s="7"/>
      <c r="S29" s="4"/>
    </row>
    <row r="30" spans="1:19" x14ac:dyDescent="0.2">
      <c r="J30" s="4"/>
      <c r="K30" s="4" t="s">
        <v>25</v>
      </c>
      <c r="L30" s="35" t="s">
        <v>155</v>
      </c>
      <c r="M30" s="35"/>
      <c r="N30" s="35"/>
      <c r="O30" s="35"/>
      <c r="P30" s="10"/>
      <c r="Q30" s="4"/>
      <c r="R30" s="7"/>
      <c r="S30" s="4"/>
    </row>
    <row r="31" spans="1:19" x14ac:dyDescent="0.2">
      <c r="B31" s="37" t="s">
        <v>149</v>
      </c>
      <c r="C31" s="37"/>
      <c r="D31" s="37"/>
      <c r="E31" s="37"/>
      <c r="J31" s="4"/>
      <c r="K31" s="4" t="s">
        <v>26</v>
      </c>
      <c r="L31" s="35" t="s">
        <v>156</v>
      </c>
      <c r="M31" s="35"/>
      <c r="N31" s="35"/>
      <c r="O31" s="35"/>
      <c r="P31" s="9"/>
      <c r="Q31" s="4"/>
      <c r="R31" s="7"/>
      <c r="S31" s="4"/>
    </row>
    <row r="32" spans="1:19" x14ac:dyDescent="0.2">
      <c r="B32" s="8"/>
      <c r="C32" s="8">
        <v>2017</v>
      </c>
      <c r="D32" s="8">
        <v>2018</v>
      </c>
      <c r="E32" s="8" t="s">
        <v>75</v>
      </c>
      <c r="F32" s="8"/>
      <c r="J32" s="4"/>
      <c r="K32" s="4" t="s">
        <v>158</v>
      </c>
      <c r="L32" s="35" t="s">
        <v>157</v>
      </c>
      <c r="M32" s="35"/>
      <c r="N32" s="35"/>
      <c r="O32" s="35"/>
      <c r="P32" s="10"/>
      <c r="Q32" s="4"/>
      <c r="R32" s="7"/>
      <c r="S32" s="4"/>
    </row>
    <row r="33" spans="1:19" x14ac:dyDescent="0.2">
      <c r="A33" s="1">
        <v>1</v>
      </c>
      <c r="B33" s="1" t="s">
        <v>104</v>
      </c>
      <c r="C33" s="1">
        <v>11490</v>
      </c>
      <c r="E33" s="1">
        <f>D33-C33</f>
        <v>-11490</v>
      </c>
      <c r="J33" s="4"/>
      <c r="K33" s="4" t="s">
        <v>173</v>
      </c>
      <c r="L33" s="35" t="s">
        <v>159</v>
      </c>
      <c r="M33" s="35"/>
      <c r="N33" s="35"/>
      <c r="O33" s="35"/>
      <c r="P33" s="10"/>
      <c r="Q33" s="4"/>
      <c r="R33" s="7"/>
      <c r="S33" s="4"/>
    </row>
    <row r="34" spans="1:19" x14ac:dyDescent="0.2">
      <c r="A34" s="1">
        <v>2</v>
      </c>
      <c r="B34" s="1" t="s">
        <v>105</v>
      </c>
      <c r="C34" s="1">
        <v>2100</v>
      </c>
      <c r="E34" s="1">
        <f t="shared" ref="E34:E81" si="1">D34-C34</f>
        <v>-2100</v>
      </c>
      <c r="J34" s="4"/>
      <c r="K34" s="4" t="s">
        <v>174</v>
      </c>
      <c r="L34" s="35" t="s">
        <v>160</v>
      </c>
      <c r="M34" s="35"/>
      <c r="N34" s="35"/>
      <c r="O34" s="35"/>
      <c r="P34" s="10"/>
      <c r="Q34" s="4"/>
      <c r="R34" s="7"/>
      <c r="S34" s="4"/>
    </row>
    <row r="35" spans="1:19" x14ac:dyDescent="0.2">
      <c r="A35" s="1">
        <v>3</v>
      </c>
      <c r="B35" s="1" t="s">
        <v>106</v>
      </c>
      <c r="C35" s="1">
        <v>6500</v>
      </c>
      <c r="E35" s="1">
        <f t="shared" si="1"/>
        <v>-6500</v>
      </c>
      <c r="J35" s="4"/>
      <c r="K35" s="4" t="s">
        <v>175</v>
      </c>
      <c r="L35" s="35" t="s">
        <v>161</v>
      </c>
      <c r="M35" s="35"/>
      <c r="N35" s="35"/>
      <c r="O35" s="35"/>
      <c r="P35" s="10"/>
      <c r="Q35" s="4"/>
      <c r="R35" s="7"/>
      <c r="S35" s="4"/>
    </row>
    <row r="36" spans="1:19" x14ac:dyDescent="0.2">
      <c r="A36" s="1">
        <v>4</v>
      </c>
      <c r="B36" s="1" t="s">
        <v>107</v>
      </c>
      <c r="C36" s="1">
        <v>20600</v>
      </c>
      <c r="E36" s="1">
        <f t="shared" si="1"/>
        <v>-20600</v>
      </c>
      <c r="J36" s="4"/>
      <c r="K36" s="4" t="s">
        <v>176</v>
      </c>
      <c r="L36" s="35" t="s">
        <v>162</v>
      </c>
      <c r="M36" s="35"/>
      <c r="N36" s="35"/>
      <c r="O36" s="35"/>
      <c r="P36" s="10"/>
      <c r="Q36" s="4"/>
      <c r="R36" s="7"/>
      <c r="S36" s="4"/>
    </row>
    <row r="37" spans="1:19" hidden="1" x14ac:dyDescent="0.2">
      <c r="A37" s="1">
        <v>5</v>
      </c>
      <c r="B37" s="1" t="s">
        <v>108</v>
      </c>
      <c r="C37" s="1">
        <f>6600+22200</f>
        <v>28800</v>
      </c>
      <c r="E37" s="1">
        <f t="shared" si="1"/>
        <v>-28800</v>
      </c>
      <c r="J37" s="4"/>
      <c r="K37" s="4"/>
      <c r="L37" s="4"/>
      <c r="M37" s="4"/>
      <c r="N37" s="4"/>
      <c r="O37" s="4"/>
      <c r="P37" s="10"/>
      <c r="Q37" s="4"/>
      <c r="R37" s="7"/>
      <c r="S37" s="4"/>
    </row>
    <row r="38" spans="1:19" hidden="1" x14ac:dyDescent="0.2">
      <c r="A38" s="1">
        <v>6</v>
      </c>
      <c r="B38" s="1" t="s">
        <v>109</v>
      </c>
      <c r="C38" s="1">
        <v>2750</v>
      </c>
      <c r="E38" s="1">
        <f t="shared" si="1"/>
        <v>-2750</v>
      </c>
      <c r="J38" s="4"/>
      <c r="K38" s="4" t="s">
        <v>31</v>
      </c>
      <c r="L38" s="4">
        <f>SUM(L33:L37)</f>
        <v>0</v>
      </c>
      <c r="M38" s="4"/>
      <c r="N38" s="4"/>
      <c r="O38" s="4"/>
      <c r="P38" s="10"/>
      <c r="Q38" s="4"/>
      <c r="R38" s="7"/>
      <c r="S38" s="4"/>
    </row>
    <row r="39" spans="1:19" x14ac:dyDescent="0.2">
      <c r="A39" s="1">
        <v>7</v>
      </c>
      <c r="B39" s="1" t="s">
        <v>110</v>
      </c>
      <c r="C39" s="1">
        <v>3800</v>
      </c>
      <c r="D39" s="1">
        <v>9500</v>
      </c>
      <c r="E39" s="1">
        <f t="shared" si="1"/>
        <v>5700</v>
      </c>
      <c r="J39" s="4"/>
      <c r="K39" s="4" t="s">
        <v>32</v>
      </c>
      <c r="L39" s="35" t="s">
        <v>163</v>
      </c>
      <c r="M39" s="35"/>
      <c r="N39" s="35"/>
      <c r="O39" s="35"/>
      <c r="P39" s="10"/>
      <c r="Q39" s="4"/>
      <c r="R39" s="7"/>
      <c r="S39" s="4"/>
    </row>
    <row r="40" spans="1:19" x14ac:dyDescent="0.2">
      <c r="A40" s="1">
        <v>8</v>
      </c>
      <c r="B40" s="1" t="s">
        <v>111</v>
      </c>
      <c r="C40" s="1">
        <v>5000</v>
      </c>
      <c r="E40" s="1">
        <f t="shared" si="1"/>
        <v>-5000</v>
      </c>
      <c r="J40" s="4"/>
      <c r="K40" s="4" t="s">
        <v>177</v>
      </c>
      <c r="L40" s="35" t="s">
        <v>164</v>
      </c>
      <c r="M40" s="35"/>
      <c r="N40" s="35"/>
      <c r="O40" s="35"/>
      <c r="P40" s="10"/>
      <c r="Q40" s="4"/>
      <c r="R40" s="7"/>
      <c r="S40" s="4"/>
    </row>
    <row r="41" spans="1:19" x14ac:dyDescent="0.2">
      <c r="A41" s="1">
        <v>9</v>
      </c>
      <c r="B41" s="1" t="s">
        <v>112</v>
      </c>
      <c r="C41" s="1">
        <v>5760</v>
      </c>
      <c r="E41" s="1">
        <f t="shared" si="1"/>
        <v>-5760</v>
      </c>
      <c r="J41" s="4"/>
      <c r="K41" s="4" t="s">
        <v>178</v>
      </c>
      <c r="L41" s="35" t="s">
        <v>165</v>
      </c>
      <c r="M41" s="35"/>
      <c r="N41" s="35"/>
      <c r="O41" s="35"/>
      <c r="P41" s="10"/>
      <c r="Q41" s="4"/>
      <c r="R41" s="7"/>
      <c r="S41" s="4"/>
    </row>
    <row r="42" spans="1:19" x14ac:dyDescent="0.2">
      <c r="A42" s="1">
        <v>10</v>
      </c>
      <c r="B42" s="1" t="s">
        <v>113</v>
      </c>
      <c r="C42" s="1">
        <v>7651</v>
      </c>
      <c r="E42" s="1">
        <f t="shared" si="1"/>
        <v>-7651</v>
      </c>
      <c r="J42" s="4"/>
      <c r="K42" s="4" t="s">
        <v>179</v>
      </c>
      <c r="L42" s="35" t="s">
        <v>166</v>
      </c>
      <c r="M42" s="35"/>
      <c r="N42" s="35"/>
      <c r="O42" s="35"/>
      <c r="P42" s="10"/>
      <c r="Q42" s="4"/>
      <c r="R42" s="7"/>
      <c r="S42" s="4"/>
    </row>
    <row r="43" spans="1:19" hidden="1" x14ac:dyDescent="0.2">
      <c r="A43" s="1">
        <v>11</v>
      </c>
      <c r="B43" s="1" t="s">
        <v>113</v>
      </c>
      <c r="C43" s="1">
        <v>9378</v>
      </c>
      <c r="E43" s="1">
        <f t="shared" si="1"/>
        <v>-9378</v>
      </c>
      <c r="J43" s="4"/>
      <c r="K43" s="4" t="s">
        <v>33</v>
      </c>
      <c r="L43" s="4">
        <f>SUM(L39:L42)</f>
        <v>0</v>
      </c>
      <c r="M43" s="4"/>
      <c r="N43" s="4"/>
      <c r="O43" s="4"/>
      <c r="P43" s="10"/>
      <c r="Q43" s="4"/>
      <c r="R43" s="7"/>
      <c r="S43" s="4"/>
    </row>
    <row r="44" spans="1:19" x14ac:dyDescent="0.2">
      <c r="A44" s="1">
        <v>12</v>
      </c>
      <c r="B44" s="1" t="s">
        <v>113</v>
      </c>
      <c r="C44" s="1">
        <v>28179</v>
      </c>
      <c r="E44" s="1">
        <f t="shared" si="1"/>
        <v>-28179</v>
      </c>
      <c r="J44" s="4"/>
      <c r="K44" s="4" t="s">
        <v>180</v>
      </c>
      <c r="L44" s="35" t="s">
        <v>167</v>
      </c>
      <c r="M44" s="35"/>
      <c r="N44" s="35"/>
      <c r="O44" s="35"/>
      <c r="P44" s="10"/>
      <c r="Q44" s="4"/>
      <c r="R44" s="7"/>
      <c r="S44" s="4"/>
    </row>
    <row r="45" spans="1:19" hidden="1" x14ac:dyDescent="0.2">
      <c r="A45" s="1">
        <v>13</v>
      </c>
      <c r="B45" s="1" t="s">
        <v>114</v>
      </c>
      <c r="C45" s="1">
        <v>3400</v>
      </c>
      <c r="E45" s="1">
        <f t="shared" si="1"/>
        <v>-3400</v>
      </c>
      <c r="J45" s="4"/>
      <c r="K45" s="4" t="s">
        <v>34</v>
      </c>
      <c r="L45" s="4"/>
      <c r="M45" s="4"/>
      <c r="N45" s="4"/>
      <c r="O45" s="4"/>
      <c r="P45" s="10"/>
      <c r="Q45" s="4"/>
      <c r="R45" s="4"/>
      <c r="S45" s="4"/>
    </row>
    <row r="46" spans="1:19" x14ac:dyDescent="0.2">
      <c r="A46" s="1">
        <v>14</v>
      </c>
      <c r="B46" s="1" t="s">
        <v>115</v>
      </c>
      <c r="C46" s="1">
        <v>19500</v>
      </c>
      <c r="E46" s="1">
        <f t="shared" si="1"/>
        <v>-19500</v>
      </c>
      <c r="J46" s="4"/>
      <c r="K46" s="4" t="s">
        <v>181</v>
      </c>
      <c r="L46" s="35" t="s">
        <v>168</v>
      </c>
      <c r="M46" s="35"/>
      <c r="N46" s="35"/>
      <c r="O46" s="35"/>
      <c r="P46" s="10"/>
      <c r="Q46" s="4"/>
      <c r="R46" s="7"/>
      <c r="S46" s="4"/>
    </row>
    <row r="47" spans="1:19" x14ac:dyDescent="0.2">
      <c r="A47" s="1">
        <v>15</v>
      </c>
      <c r="B47" s="1" t="s">
        <v>116</v>
      </c>
      <c r="C47" s="1">
        <v>41400</v>
      </c>
      <c r="E47" s="1">
        <f t="shared" si="1"/>
        <v>-41400</v>
      </c>
      <c r="J47" s="4"/>
      <c r="K47" s="4" t="s">
        <v>182</v>
      </c>
      <c r="L47" s="35" t="s">
        <v>169</v>
      </c>
      <c r="M47" s="35"/>
      <c r="N47" s="35"/>
      <c r="O47" s="35"/>
      <c r="P47" s="10"/>
      <c r="Q47" s="4"/>
      <c r="R47" s="7"/>
      <c r="S47" s="4"/>
    </row>
    <row r="48" spans="1:19" x14ac:dyDescent="0.2">
      <c r="A48" s="1">
        <v>16</v>
      </c>
      <c r="B48" s="1" t="s">
        <v>117</v>
      </c>
      <c r="C48" s="1">
        <v>5000</v>
      </c>
      <c r="E48" s="1">
        <f t="shared" si="1"/>
        <v>-5000</v>
      </c>
      <c r="J48" s="4"/>
      <c r="K48" s="4" t="s">
        <v>183</v>
      </c>
      <c r="L48" s="35" t="s">
        <v>170</v>
      </c>
      <c r="M48" s="35"/>
      <c r="N48" s="35"/>
      <c r="O48" s="35"/>
      <c r="P48" s="10"/>
      <c r="Q48" s="4"/>
      <c r="R48" s="7"/>
      <c r="S48" s="4"/>
    </row>
    <row r="49" spans="1:19" x14ac:dyDescent="0.2">
      <c r="A49" s="1">
        <v>17</v>
      </c>
      <c r="B49" s="1" t="s">
        <v>118</v>
      </c>
      <c r="C49" s="1">
        <v>10000</v>
      </c>
      <c r="E49" s="1">
        <f t="shared" si="1"/>
        <v>-10000</v>
      </c>
      <c r="J49" s="4"/>
      <c r="K49" s="4" t="s">
        <v>184</v>
      </c>
      <c r="L49" s="35" t="s">
        <v>171</v>
      </c>
      <c r="M49" s="35"/>
      <c r="N49" s="35"/>
      <c r="O49" s="35"/>
      <c r="P49" s="10"/>
      <c r="Q49" s="4"/>
      <c r="R49" s="7"/>
      <c r="S49" s="4"/>
    </row>
    <row r="50" spans="1:19" hidden="1" x14ac:dyDescent="0.2">
      <c r="A50" s="1">
        <v>18</v>
      </c>
      <c r="B50" s="1" t="s">
        <v>119</v>
      </c>
      <c r="C50" s="1">
        <f>9600+10600</f>
        <v>20200</v>
      </c>
      <c r="E50" s="1">
        <f t="shared" si="1"/>
        <v>-20200</v>
      </c>
      <c r="J50" s="4"/>
      <c r="K50" s="4" t="s">
        <v>35</v>
      </c>
      <c r="L50" s="4">
        <f>SUM(L46:L49)</f>
        <v>0</v>
      </c>
      <c r="M50" s="4"/>
      <c r="N50" s="4"/>
      <c r="O50" s="4"/>
      <c r="P50" s="10"/>
      <c r="Q50" s="4"/>
      <c r="R50" s="7"/>
      <c r="S50" s="4"/>
    </row>
    <row r="51" spans="1:19" x14ac:dyDescent="0.2">
      <c r="A51" s="1">
        <v>19</v>
      </c>
      <c r="B51" s="1" t="s">
        <v>120</v>
      </c>
      <c r="C51" s="1">
        <v>4600</v>
      </c>
      <c r="E51" s="1">
        <f t="shared" si="1"/>
        <v>-4600</v>
      </c>
      <c r="J51" s="4"/>
      <c r="K51" s="4" t="s">
        <v>22</v>
      </c>
      <c r="L51" s="35" t="s">
        <v>172</v>
      </c>
      <c r="M51" s="35"/>
      <c r="N51" s="35"/>
      <c r="O51" s="35"/>
      <c r="P51" s="10"/>
      <c r="Q51" s="4"/>
      <c r="R51" s="7"/>
      <c r="S51" s="4"/>
    </row>
    <row r="52" spans="1:19" x14ac:dyDescent="0.2">
      <c r="A52" s="1">
        <v>20</v>
      </c>
      <c r="B52" s="1" t="s">
        <v>121</v>
      </c>
      <c r="C52" s="1">
        <v>1100</v>
      </c>
      <c r="D52" s="1">
        <v>1100</v>
      </c>
      <c r="E52" s="1">
        <f t="shared" si="1"/>
        <v>0</v>
      </c>
      <c r="J52" s="4"/>
      <c r="K52" s="4" t="s">
        <v>21</v>
      </c>
      <c r="L52" s="35" t="s">
        <v>185</v>
      </c>
      <c r="M52" s="35"/>
      <c r="N52" s="35"/>
      <c r="O52" s="35"/>
      <c r="P52" s="10"/>
      <c r="Q52" s="4"/>
      <c r="R52" s="7"/>
      <c r="S52" s="4"/>
    </row>
    <row r="53" spans="1:19" hidden="1" x14ac:dyDescent="0.2">
      <c r="A53" s="1">
        <v>21</v>
      </c>
      <c r="B53" s="1" t="s">
        <v>122</v>
      </c>
      <c r="C53" s="1">
        <v>6870</v>
      </c>
      <c r="E53" s="1">
        <f t="shared" si="1"/>
        <v>-6870</v>
      </c>
      <c r="J53" s="4"/>
      <c r="K53" s="4" t="s">
        <v>36</v>
      </c>
      <c r="L53" s="4" t="e">
        <f>L50+L51+L52</f>
        <v>#VALUE!</v>
      </c>
      <c r="M53" s="4"/>
      <c r="N53" s="4"/>
      <c r="O53" s="4"/>
      <c r="P53" s="10"/>
      <c r="Q53" s="4"/>
      <c r="R53" s="4"/>
      <c r="S53" s="4"/>
    </row>
    <row r="54" spans="1:19" s="16" customFormat="1" x14ac:dyDescent="0.2">
      <c r="A54" s="16">
        <v>22</v>
      </c>
      <c r="B54" s="16" t="s">
        <v>123</v>
      </c>
      <c r="C54" s="16">
        <v>2600</v>
      </c>
      <c r="E54" s="16">
        <f t="shared" si="1"/>
        <v>-2600</v>
      </c>
      <c r="J54" s="17"/>
      <c r="K54" s="17" t="s">
        <v>195</v>
      </c>
      <c r="L54" s="23" t="s">
        <v>151</v>
      </c>
      <c r="M54" s="17"/>
      <c r="N54" s="17"/>
      <c r="O54" s="17"/>
      <c r="P54" s="24"/>
      <c r="Q54" s="17"/>
      <c r="R54" s="21"/>
      <c r="S54" s="17"/>
    </row>
    <row r="55" spans="1:19" s="16" customFormat="1" x14ac:dyDescent="0.2">
      <c r="A55" s="16">
        <v>23</v>
      </c>
      <c r="B55" s="16" t="s">
        <v>124</v>
      </c>
      <c r="C55" s="16">
        <v>1708</v>
      </c>
      <c r="E55" s="16">
        <f t="shared" si="1"/>
        <v>-1708</v>
      </c>
      <c r="J55" s="17"/>
      <c r="K55" s="17" t="s">
        <v>196</v>
      </c>
      <c r="L55" s="23" t="s">
        <v>152</v>
      </c>
      <c r="M55" s="17"/>
      <c r="N55" s="17"/>
      <c r="O55" s="17"/>
      <c r="P55" s="24"/>
      <c r="Q55" s="17"/>
      <c r="R55" s="21"/>
      <c r="S55" s="17"/>
    </row>
    <row r="56" spans="1:19" hidden="1" x14ac:dyDescent="0.2">
      <c r="A56" s="1">
        <v>24</v>
      </c>
      <c r="B56" s="1" t="s">
        <v>124</v>
      </c>
      <c r="C56" s="1">
        <v>5639</v>
      </c>
      <c r="E56" s="1">
        <f t="shared" si="1"/>
        <v>-5639</v>
      </c>
      <c r="J56" s="4"/>
      <c r="K56" s="4" t="s">
        <v>41</v>
      </c>
      <c r="L56" s="4"/>
      <c r="M56" s="4"/>
      <c r="N56" s="4"/>
      <c r="O56" s="4"/>
      <c r="P56" s="10"/>
      <c r="Q56" s="4"/>
      <c r="R56" s="7"/>
      <c r="S56" s="4"/>
    </row>
    <row r="57" spans="1:19" hidden="1" x14ac:dyDescent="0.2">
      <c r="A57" s="1">
        <v>25</v>
      </c>
      <c r="B57" s="1" t="s">
        <v>124</v>
      </c>
      <c r="C57" s="1">
        <v>7021</v>
      </c>
      <c r="E57" s="1">
        <f t="shared" si="1"/>
        <v>-7021</v>
      </c>
      <c r="F57" s="1" t="s">
        <v>125</v>
      </c>
      <c r="J57" s="4"/>
      <c r="K57" s="4" t="s">
        <v>42</v>
      </c>
      <c r="L57" s="4"/>
      <c r="M57" s="4"/>
      <c r="N57" s="4"/>
      <c r="O57" s="4"/>
      <c r="P57" s="10"/>
      <c r="Q57" s="4"/>
      <c r="R57" s="7"/>
      <c r="S57" s="4"/>
    </row>
    <row r="58" spans="1:19" hidden="1" x14ac:dyDescent="0.2">
      <c r="A58" s="1">
        <v>26</v>
      </c>
      <c r="B58" s="1" t="s">
        <v>126</v>
      </c>
      <c r="C58" s="1">
        <v>8500</v>
      </c>
      <c r="E58" s="1">
        <f t="shared" si="1"/>
        <v>-8500</v>
      </c>
      <c r="J58" s="4"/>
      <c r="K58" s="4" t="s">
        <v>43</v>
      </c>
      <c r="L58" s="4"/>
      <c r="M58" s="4"/>
      <c r="N58" s="4"/>
      <c r="O58" s="4"/>
      <c r="P58" s="10"/>
      <c r="Q58" s="4"/>
      <c r="R58" s="7"/>
      <c r="S58" s="4"/>
    </row>
    <row r="59" spans="1:19" hidden="1" x14ac:dyDescent="0.2">
      <c r="A59" s="1">
        <v>27</v>
      </c>
      <c r="B59" s="1" t="s">
        <v>127</v>
      </c>
      <c r="C59" s="1">
        <v>123700</v>
      </c>
      <c r="E59" s="1">
        <f t="shared" si="1"/>
        <v>-123700</v>
      </c>
      <c r="J59" s="4"/>
      <c r="K59" s="4" t="s">
        <v>30</v>
      </c>
      <c r="L59" s="4"/>
      <c r="M59" s="4"/>
      <c r="N59" s="4"/>
      <c r="O59" s="4"/>
      <c r="P59" s="10"/>
      <c r="Q59" s="4"/>
      <c r="R59" s="7"/>
      <c r="S59" s="4"/>
    </row>
    <row r="60" spans="1:19" x14ac:dyDescent="0.2">
      <c r="A60" s="1">
        <v>28</v>
      </c>
      <c r="B60" s="1" t="s">
        <v>128</v>
      </c>
      <c r="C60" s="1">
        <v>15600</v>
      </c>
      <c r="E60" s="1">
        <f t="shared" si="1"/>
        <v>-15600</v>
      </c>
      <c r="J60" s="4"/>
      <c r="K60" s="4" t="s">
        <v>197</v>
      </c>
      <c r="L60" s="35" t="s">
        <v>189</v>
      </c>
      <c r="M60" s="35"/>
      <c r="N60" s="35"/>
      <c r="O60" s="35"/>
      <c r="P60" s="10"/>
      <c r="Q60" s="4"/>
      <c r="R60" s="7"/>
      <c r="S60" s="4"/>
    </row>
    <row r="61" spans="1:19" x14ac:dyDescent="0.2">
      <c r="A61" s="1">
        <v>29</v>
      </c>
      <c r="B61" s="1" t="s">
        <v>129</v>
      </c>
      <c r="C61" s="1">
        <v>31712</v>
      </c>
      <c r="E61" s="1">
        <f t="shared" si="1"/>
        <v>-31712</v>
      </c>
      <c r="J61" s="4"/>
      <c r="K61" s="4" t="s">
        <v>198</v>
      </c>
      <c r="L61" s="35" t="s">
        <v>186</v>
      </c>
      <c r="M61" s="35"/>
      <c r="N61" s="35"/>
      <c r="O61" s="35"/>
      <c r="P61" s="10"/>
      <c r="Q61" s="4"/>
      <c r="R61" s="7"/>
      <c r="S61" s="4"/>
    </row>
    <row r="62" spans="1:19" x14ac:dyDescent="0.2">
      <c r="A62" s="1">
        <v>30</v>
      </c>
      <c r="B62" s="1" t="s">
        <v>130</v>
      </c>
      <c r="C62" s="1">
        <v>16000</v>
      </c>
      <c r="E62" s="1">
        <f t="shared" si="1"/>
        <v>-16000</v>
      </c>
      <c r="J62" s="4"/>
      <c r="K62" s="4" t="s">
        <v>201</v>
      </c>
      <c r="L62" s="35" t="s">
        <v>187</v>
      </c>
      <c r="M62" s="35"/>
      <c r="N62" s="35"/>
      <c r="O62" s="35"/>
      <c r="P62" s="10"/>
      <c r="Q62" s="4"/>
      <c r="R62" s="7"/>
      <c r="S62" s="4"/>
    </row>
    <row r="63" spans="1:19" x14ac:dyDescent="0.2">
      <c r="A63" s="1">
        <v>31</v>
      </c>
      <c r="B63" s="1" t="s">
        <v>131</v>
      </c>
      <c r="C63" s="1">
        <v>2300</v>
      </c>
      <c r="E63" s="1">
        <f t="shared" si="1"/>
        <v>-2300</v>
      </c>
      <c r="J63" s="4"/>
      <c r="K63" s="4" t="s">
        <v>202</v>
      </c>
      <c r="L63" s="35" t="s">
        <v>188</v>
      </c>
      <c r="M63" s="35"/>
      <c r="N63" s="35"/>
      <c r="O63" s="35"/>
      <c r="P63" s="10"/>
      <c r="Q63" s="4"/>
      <c r="R63" s="7"/>
      <c r="S63" s="4"/>
    </row>
    <row r="64" spans="1:19" x14ac:dyDescent="0.2">
      <c r="A64" s="1">
        <v>32</v>
      </c>
      <c r="B64" s="1" t="s">
        <v>132</v>
      </c>
      <c r="C64" s="1">
        <v>20900</v>
      </c>
      <c r="E64" s="1">
        <f t="shared" si="1"/>
        <v>-20900</v>
      </c>
      <c r="J64" s="4"/>
      <c r="K64" s="4" t="s">
        <v>203</v>
      </c>
      <c r="L64" s="35" t="s">
        <v>190</v>
      </c>
      <c r="M64" s="35"/>
      <c r="N64" s="35"/>
      <c r="O64" s="35"/>
      <c r="P64" s="10"/>
      <c r="Q64" s="4"/>
      <c r="R64" s="7"/>
      <c r="S64" s="4"/>
    </row>
    <row r="65" spans="1:19" x14ac:dyDescent="0.2">
      <c r="A65" s="1">
        <v>33</v>
      </c>
      <c r="B65" s="1" t="s">
        <v>133</v>
      </c>
      <c r="C65" s="1">
        <v>21500</v>
      </c>
      <c r="E65" s="1">
        <f t="shared" si="1"/>
        <v>-21500</v>
      </c>
      <c r="J65" s="4"/>
      <c r="K65" s="4" t="s">
        <v>192</v>
      </c>
      <c r="L65" s="35" t="s">
        <v>191</v>
      </c>
      <c r="M65" s="35"/>
      <c r="N65" s="35"/>
      <c r="O65" s="35"/>
      <c r="P65" s="10"/>
      <c r="Q65" s="4"/>
      <c r="R65" s="7"/>
      <c r="S65" s="4"/>
    </row>
    <row r="66" spans="1:19" x14ac:dyDescent="0.2">
      <c r="A66" s="1">
        <v>34</v>
      </c>
      <c r="B66" s="1" t="s">
        <v>134</v>
      </c>
      <c r="C66" s="1">
        <v>12600</v>
      </c>
      <c r="E66" s="1">
        <f t="shared" si="1"/>
        <v>-12600</v>
      </c>
      <c r="J66" s="4"/>
      <c r="K66" s="4" t="s">
        <v>199</v>
      </c>
      <c r="L66" s="35" t="s">
        <v>193</v>
      </c>
      <c r="M66" s="35"/>
      <c r="N66" s="35"/>
      <c r="O66" s="35"/>
      <c r="P66" s="10"/>
      <c r="Q66" s="4"/>
      <c r="R66" s="7"/>
      <c r="S66" s="4"/>
    </row>
    <row r="67" spans="1:19" hidden="1" x14ac:dyDescent="0.2">
      <c r="A67" s="1">
        <v>35</v>
      </c>
      <c r="B67" s="1" t="s">
        <v>135</v>
      </c>
      <c r="C67" s="1">
        <v>24600</v>
      </c>
      <c r="E67" s="1">
        <f t="shared" si="1"/>
        <v>-24600</v>
      </c>
      <c r="J67" s="4"/>
      <c r="K67" s="4" t="s">
        <v>47</v>
      </c>
      <c r="L67" s="36"/>
      <c r="M67" s="36"/>
      <c r="N67" s="36"/>
      <c r="O67" s="36"/>
      <c r="P67" s="10"/>
      <c r="Q67" s="4"/>
      <c r="R67" s="7"/>
      <c r="S67" s="4"/>
    </row>
    <row r="68" spans="1:19" hidden="1" x14ac:dyDescent="0.2">
      <c r="A68" s="1">
        <v>36</v>
      </c>
      <c r="B68" s="1" t="s">
        <v>136</v>
      </c>
      <c r="C68" s="1">
        <v>4600</v>
      </c>
      <c r="E68" s="1">
        <f t="shared" si="1"/>
        <v>-4600</v>
      </c>
      <c r="J68" s="4"/>
      <c r="K68" s="4"/>
      <c r="L68" s="4"/>
      <c r="M68" s="4"/>
      <c r="N68" s="4"/>
      <c r="O68" s="4"/>
      <c r="P68" s="10"/>
      <c r="Q68" s="4"/>
      <c r="R68" s="4"/>
      <c r="S68" s="4"/>
    </row>
    <row r="69" spans="1:19" x14ac:dyDescent="0.2">
      <c r="A69" s="1">
        <v>37</v>
      </c>
      <c r="B69" s="1" t="s">
        <v>137</v>
      </c>
      <c r="C69" s="1">
        <v>10000</v>
      </c>
      <c r="E69" s="1">
        <f t="shared" si="1"/>
        <v>-10000</v>
      </c>
      <c r="J69" s="4"/>
      <c r="K69" s="4" t="s">
        <v>200</v>
      </c>
      <c r="L69" s="35" t="s">
        <v>194</v>
      </c>
      <c r="M69" s="35"/>
      <c r="N69" s="35"/>
      <c r="O69" s="35"/>
      <c r="P69" s="10"/>
      <c r="Q69" s="4"/>
      <c r="R69" s="7"/>
      <c r="S69" s="4"/>
    </row>
    <row r="70" spans="1:19" hidden="1" x14ac:dyDescent="0.2">
      <c r="A70" s="1">
        <v>38</v>
      </c>
      <c r="B70" s="1" t="s">
        <v>138</v>
      </c>
      <c r="C70" s="1">
        <v>20600</v>
      </c>
      <c r="E70" s="1">
        <f t="shared" si="1"/>
        <v>-20600</v>
      </c>
      <c r="J70" s="4"/>
      <c r="K70" s="4" t="s">
        <v>73</v>
      </c>
      <c r="L70" s="4"/>
      <c r="M70" s="4"/>
      <c r="N70" s="4"/>
      <c r="O70" s="4"/>
      <c r="P70" s="10"/>
      <c r="Q70" s="4"/>
      <c r="R70" s="7"/>
      <c r="S70" s="4"/>
    </row>
    <row r="71" spans="1:19" hidden="1" x14ac:dyDescent="0.2">
      <c r="A71" s="1">
        <v>39</v>
      </c>
      <c r="B71" s="1" t="s">
        <v>139</v>
      </c>
      <c r="C71" s="1">
        <v>86500</v>
      </c>
      <c r="E71" s="1">
        <f t="shared" si="1"/>
        <v>-86500</v>
      </c>
      <c r="J71" s="4"/>
      <c r="K71" s="4"/>
      <c r="L71" s="4"/>
      <c r="M71" s="4"/>
      <c r="N71" s="4"/>
      <c r="O71" s="4"/>
      <c r="P71" s="10"/>
      <c r="Q71" s="4"/>
      <c r="R71" s="4"/>
      <c r="S71" s="4"/>
    </row>
    <row r="72" spans="1:19" hidden="1" x14ac:dyDescent="0.2">
      <c r="A72" s="1">
        <v>40</v>
      </c>
      <c r="B72" s="1" t="s">
        <v>140</v>
      </c>
      <c r="C72" s="1">
        <v>11500</v>
      </c>
      <c r="E72" s="1">
        <f t="shared" si="1"/>
        <v>-11500</v>
      </c>
      <c r="J72" s="4"/>
      <c r="K72" s="4" t="s">
        <v>63</v>
      </c>
      <c r="L72" s="4"/>
      <c r="M72" s="4"/>
      <c r="N72" s="4"/>
      <c r="O72" s="4"/>
      <c r="P72" s="10"/>
      <c r="Q72" s="4"/>
      <c r="R72" s="4"/>
      <c r="S72" s="4"/>
    </row>
    <row r="73" spans="1:19" hidden="1" x14ac:dyDescent="0.2">
      <c r="A73" s="1">
        <v>41</v>
      </c>
      <c r="B73" s="1" t="s">
        <v>141</v>
      </c>
      <c r="C73" s="1">
        <v>36000</v>
      </c>
      <c r="E73" s="1">
        <f t="shared" si="1"/>
        <v>-36000</v>
      </c>
      <c r="J73" s="4"/>
      <c r="K73" s="4"/>
      <c r="L73" s="4"/>
      <c r="M73" s="4"/>
      <c r="N73" s="4"/>
      <c r="O73" s="4"/>
    </row>
    <row r="74" spans="1:19" x14ac:dyDescent="0.2">
      <c r="A74" s="1">
        <v>42</v>
      </c>
      <c r="B74" s="1" t="s">
        <v>142</v>
      </c>
      <c r="C74" s="1">
        <v>16650</v>
      </c>
      <c r="E74" s="1">
        <f t="shared" si="1"/>
        <v>-16650</v>
      </c>
      <c r="J74" s="4"/>
      <c r="K74" s="4"/>
      <c r="L74" s="4"/>
      <c r="M74" s="4"/>
      <c r="N74" s="4"/>
      <c r="O74" s="4"/>
    </row>
    <row r="75" spans="1:19" x14ac:dyDescent="0.2">
      <c r="A75" s="1">
        <v>43</v>
      </c>
      <c r="B75" s="1" t="s">
        <v>143</v>
      </c>
      <c r="D75" s="1">
        <v>4800</v>
      </c>
      <c r="E75" s="1">
        <f t="shared" si="1"/>
        <v>4800</v>
      </c>
    </row>
    <row r="76" spans="1:19" x14ac:dyDescent="0.2">
      <c r="A76" s="1">
        <v>44</v>
      </c>
      <c r="B76" s="1" t="s">
        <v>144</v>
      </c>
      <c r="D76" s="1">
        <v>17000</v>
      </c>
      <c r="E76" s="1">
        <f t="shared" si="1"/>
        <v>17000</v>
      </c>
    </row>
    <row r="77" spans="1:19" x14ac:dyDescent="0.2">
      <c r="A77" s="1">
        <v>45</v>
      </c>
      <c r="B77" s="1" t="s">
        <v>145</v>
      </c>
      <c r="D77" s="1">
        <v>23558</v>
      </c>
      <c r="E77" s="1">
        <f t="shared" si="1"/>
        <v>23558</v>
      </c>
    </row>
    <row r="78" spans="1:19" x14ac:dyDescent="0.2">
      <c r="A78" s="1">
        <v>46</v>
      </c>
      <c r="B78" s="1" t="s">
        <v>146</v>
      </c>
      <c r="D78" s="1">
        <v>18000</v>
      </c>
      <c r="E78" s="1">
        <f t="shared" si="1"/>
        <v>18000</v>
      </c>
    </row>
    <row r="79" spans="1:19" x14ac:dyDescent="0.2">
      <c r="A79" s="1">
        <v>47</v>
      </c>
      <c r="B79" s="1" t="s">
        <v>147</v>
      </c>
      <c r="D79" s="1">
        <v>1300</v>
      </c>
      <c r="E79" s="1">
        <f t="shared" si="1"/>
        <v>1300</v>
      </c>
    </row>
    <row r="80" spans="1:19" x14ac:dyDescent="0.2">
      <c r="E80" s="1">
        <f t="shared" si="1"/>
        <v>0</v>
      </c>
    </row>
    <row r="81" spans="3:5" x14ac:dyDescent="0.2">
      <c r="C81" s="1">
        <f>SUM(C33:C80)</f>
        <v>724308</v>
      </c>
      <c r="D81" s="1">
        <f>SUM(D33:D80)</f>
        <v>75258</v>
      </c>
      <c r="E81" s="1">
        <f t="shared" si="1"/>
        <v>-649050</v>
      </c>
    </row>
  </sheetData>
  <mergeCells count="30">
    <mergeCell ref="B1:F1"/>
    <mergeCell ref="B31:E31"/>
    <mergeCell ref="L32:O32"/>
    <mergeCell ref="L28:O28"/>
    <mergeCell ref="L30:O30"/>
    <mergeCell ref="L40:O40"/>
    <mergeCell ref="L41:O41"/>
    <mergeCell ref="L42:O42"/>
    <mergeCell ref="L31:O31"/>
    <mergeCell ref="L44:O44"/>
    <mergeCell ref="L33:O33"/>
    <mergeCell ref="L34:O34"/>
    <mergeCell ref="L35:O35"/>
    <mergeCell ref="L36:O36"/>
    <mergeCell ref="L39:O39"/>
    <mergeCell ref="L46:O46"/>
    <mergeCell ref="L47:O47"/>
    <mergeCell ref="L48:O48"/>
    <mergeCell ref="L49:O49"/>
    <mergeCell ref="L51:O51"/>
    <mergeCell ref="L52:O52"/>
    <mergeCell ref="L60:O60"/>
    <mergeCell ref="L61:O61"/>
    <mergeCell ref="L62:O62"/>
    <mergeCell ref="L63:O63"/>
    <mergeCell ref="L64:O64"/>
    <mergeCell ref="L65:O65"/>
    <mergeCell ref="L66:O66"/>
    <mergeCell ref="L67:O67"/>
    <mergeCell ref="L69:O69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4"/>
  <sheetViews>
    <sheetView workbookViewId="0">
      <selection activeCell="C3" sqref="C3"/>
    </sheetView>
  </sheetViews>
  <sheetFormatPr defaultRowHeight="15" x14ac:dyDescent="0.25"/>
  <cols>
    <col min="1" max="1" width="4.42578125" customWidth="1"/>
    <col min="2" max="2" width="25.7109375" customWidth="1"/>
    <col min="3" max="3" width="73.5703125" customWidth="1"/>
  </cols>
  <sheetData>
    <row r="5" spans="1:6" x14ac:dyDescent="0.25">
      <c r="A5" s="4"/>
      <c r="B5" s="4" t="s">
        <v>70</v>
      </c>
      <c r="C5" s="35" t="s">
        <v>153</v>
      </c>
      <c r="D5" s="35"/>
      <c r="E5" s="35"/>
      <c r="F5" s="35"/>
    </row>
    <row r="6" spans="1:6" x14ac:dyDescent="0.25">
      <c r="A6" s="4"/>
      <c r="B6" s="4" t="s">
        <v>24</v>
      </c>
      <c r="C6" s="41" t="s">
        <v>154</v>
      </c>
      <c r="D6" s="42"/>
      <c r="E6" s="42"/>
      <c r="F6" s="43"/>
    </row>
    <row r="7" spans="1:6" x14ac:dyDescent="0.25">
      <c r="A7" s="4"/>
      <c r="B7" s="4" t="s">
        <v>25</v>
      </c>
      <c r="C7" s="35" t="s">
        <v>155</v>
      </c>
      <c r="D7" s="35"/>
      <c r="E7" s="35"/>
      <c r="F7" s="35"/>
    </row>
    <row r="8" spans="1:6" x14ac:dyDescent="0.25">
      <c r="A8" s="4"/>
      <c r="B8" s="4" t="s">
        <v>26</v>
      </c>
      <c r="C8" s="35" t="s">
        <v>156</v>
      </c>
      <c r="D8" s="35"/>
      <c r="E8" s="35"/>
      <c r="F8" s="35"/>
    </row>
    <row r="9" spans="1:6" x14ac:dyDescent="0.25">
      <c r="A9" s="4"/>
      <c r="B9" s="4" t="s">
        <v>158</v>
      </c>
      <c r="C9" s="35" t="s">
        <v>157</v>
      </c>
      <c r="D9" s="35"/>
      <c r="E9" s="35"/>
      <c r="F9" s="35"/>
    </row>
    <row r="10" spans="1:6" x14ac:dyDescent="0.25">
      <c r="A10" s="4"/>
      <c r="B10" s="4" t="s">
        <v>173</v>
      </c>
      <c r="C10" s="35" t="s">
        <v>159</v>
      </c>
      <c r="D10" s="35"/>
      <c r="E10" s="35"/>
      <c r="F10" s="35"/>
    </row>
    <row r="11" spans="1:6" x14ac:dyDescent="0.25">
      <c r="A11" s="4"/>
      <c r="B11" s="4" t="s">
        <v>174</v>
      </c>
      <c r="C11" s="35" t="s">
        <v>160</v>
      </c>
      <c r="D11" s="35"/>
      <c r="E11" s="35"/>
      <c r="F11" s="35"/>
    </row>
    <row r="12" spans="1:6" x14ac:dyDescent="0.25">
      <c r="A12" s="4"/>
      <c r="B12" s="4" t="s">
        <v>175</v>
      </c>
      <c r="C12" s="35" t="s">
        <v>161</v>
      </c>
      <c r="D12" s="35"/>
      <c r="E12" s="35"/>
      <c r="F12" s="35"/>
    </row>
    <row r="13" spans="1:6" x14ac:dyDescent="0.25">
      <c r="A13" s="4"/>
      <c r="B13" s="4" t="s">
        <v>176</v>
      </c>
      <c r="C13" s="35" t="s">
        <v>162</v>
      </c>
      <c r="D13" s="35"/>
      <c r="E13" s="35"/>
      <c r="F13" s="35"/>
    </row>
    <row r="14" spans="1:6" x14ac:dyDescent="0.25">
      <c r="A14" s="4"/>
      <c r="B14" s="4" t="s">
        <v>32</v>
      </c>
      <c r="C14" s="35" t="s">
        <v>163</v>
      </c>
      <c r="D14" s="35"/>
      <c r="E14" s="35"/>
      <c r="F14" s="35"/>
    </row>
    <row r="15" spans="1:6" x14ac:dyDescent="0.25">
      <c r="A15" s="4"/>
      <c r="B15" s="4" t="s">
        <v>177</v>
      </c>
      <c r="C15" s="35" t="s">
        <v>164</v>
      </c>
      <c r="D15" s="35"/>
      <c r="E15" s="35"/>
      <c r="F15" s="35"/>
    </row>
    <row r="16" spans="1:6" x14ac:dyDescent="0.25">
      <c r="A16" s="4"/>
      <c r="B16" s="4" t="s">
        <v>178</v>
      </c>
      <c r="C16" s="35" t="s">
        <v>165</v>
      </c>
      <c r="D16" s="35"/>
      <c r="E16" s="35"/>
      <c r="F16" s="35"/>
    </row>
    <row r="17" spans="1:6" x14ac:dyDescent="0.25">
      <c r="A17" s="4"/>
      <c r="B17" s="4" t="s">
        <v>179</v>
      </c>
      <c r="C17" s="35" t="s">
        <v>166</v>
      </c>
      <c r="D17" s="35"/>
      <c r="E17" s="35"/>
      <c r="F17" s="35"/>
    </row>
    <row r="18" spans="1:6" x14ac:dyDescent="0.25">
      <c r="A18" s="4"/>
      <c r="B18" s="4" t="s">
        <v>180</v>
      </c>
      <c r="C18" s="35" t="s">
        <v>167</v>
      </c>
      <c r="D18" s="35"/>
      <c r="E18" s="35"/>
      <c r="F18" s="35"/>
    </row>
    <row r="19" spans="1:6" x14ac:dyDescent="0.25">
      <c r="A19" s="4"/>
      <c r="B19" s="4" t="s">
        <v>181</v>
      </c>
      <c r="C19" s="35" t="s">
        <v>168</v>
      </c>
      <c r="D19" s="35"/>
      <c r="E19" s="35"/>
      <c r="F19" s="35"/>
    </row>
    <row r="20" spans="1:6" x14ac:dyDescent="0.25">
      <c r="A20" s="4"/>
      <c r="B20" s="4" t="s">
        <v>182</v>
      </c>
      <c r="C20" s="35" t="s">
        <v>169</v>
      </c>
      <c r="D20" s="35"/>
      <c r="E20" s="35"/>
      <c r="F20" s="35"/>
    </row>
    <row r="21" spans="1:6" x14ac:dyDescent="0.25">
      <c r="A21" s="4"/>
      <c r="B21" s="4" t="s">
        <v>183</v>
      </c>
      <c r="C21" s="35" t="s">
        <v>170</v>
      </c>
      <c r="D21" s="35"/>
      <c r="E21" s="35"/>
      <c r="F21" s="35"/>
    </row>
    <row r="22" spans="1:6" x14ac:dyDescent="0.25">
      <c r="A22" s="4"/>
      <c r="B22" s="4" t="s">
        <v>184</v>
      </c>
      <c r="C22" s="35" t="s">
        <v>171</v>
      </c>
      <c r="D22" s="35"/>
      <c r="E22" s="35"/>
      <c r="F22" s="35"/>
    </row>
    <row r="23" spans="1:6" x14ac:dyDescent="0.25">
      <c r="A23" s="4"/>
      <c r="B23" s="4" t="s">
        <v>22</v>
      </c>
      <c r="C23" s="35" t="s">
        <v>172</v>
      </c>
      <c r="D23" s="35"/>
      <c r="E23" s="35"/>
      <c r="F23" s="35"/>
    </row>
    <row r="24" spans="1:6" x14ac:dyDescent="0.25">
      <c r="A24" s="4"/>
      <c r="B24" s="4" t="s">
        <v>21</v>
      </c>
      <c r="C24" s="35" t="s">
        <v>185</v>
      </c>
      <c r="D24" s="35"/>
      <c r="E24" s="35"/>
      <c r="F24" s="35"/>
    </row>
    <row r="25" spans="1:6" x14ac:dyDescent="0.25">
      <c r="A25" s="4"/>
      <c r="B25" s="4" t="s">
        <v>195</v>
      </c>
      <c r="C25" s="38" t="s">
        <v>151</v>
      </c>
      <c r="D25" s="39"/>
      <c r="E25" s="39"/>
      <c r="F25" s="40"/>
    </row>
    <row r="26" spans="1:6" x14ac:dyDescent="0.25">
      <c r="A26" s="4"/>
      <c r="B26" s="4" t="s">
        <v>196</v>
      </c>
      <c r="C26" s="38" t="s">
        <v>152</v>
      </c>
      <c r="D26" s="39"/>
      <c r="E26" s="39"/>
      <c r="F26" s="40"/>
    </row>
    <row r="27" spans="1:6" x14ac:dyDescent="0.25">
      <c r="A27" s="4"/>
      <c r="B27" s="4" t="s">
        <v>197</v>
      </c>
      <c r="C27" s="35" t="s">
        <v>189</v>
      </c>
      <c r="D27" s="35"/>
      <c r="E27" s="35"/>
      <c r="F27" s="35"/>
    </row>
    <row r="28" spans="1:6" x14ac:dyDescent="0.25">
      <c r="A28" s="4"/>
      <c r="B28" s="4" t="s">
        <v>198</v>
      </c>
      <c r="C28" s="35" t="s">
        <v>186</v>
      </c>
      <c r="D28" s="35"/>
      <c r="E28" s="35"/>
      <c r="F28" s="35"/>
    </row>
    <row r="29" spans="1:6" x14ac:dyDescent="0.25">
      <c r="A29" s="4"/>
      <c r="B29" s="4" t="s">
        <v>201</v>
      </c>
      <c r="C29" s="35" t="s">
        <v>187</v>
      </c>
      <c r="D29" s="35"/>
      <c r="E29" s="35"/>
      <c r="F29" s="35"/>
    </row>
    <row r="30" spans="1:6" x14ac:dyDescent="0.25">
      <c r="A30" s="4"/>
      <c r="B30" s="4" t="s">
        <v>202</v>
      </c>
      <c r="C30" s="35" t="s">
        <v>188</v>
      </c>
      <c r="D30" s="35"/>
      <c r="E30" s="35"/>
      <c r="F30" s="35"/>
    </row>
    <row r="31" spans="1:6" x14ac:dyDescent="0.25">
      <c r="A31" s="4"/>
      <c r="B31" s="4" t="s">
        <v>203</v>
      </c>
      <c r="C31" s="35" t="s">
        <v>190</v>
      </c>
      <c r="D31" s="35"/>
      <c r="E31" s="35"/>
      <c r="F31" s="35"/>
    </row>
    <row r="32" spans="1:6" x14ac:dyDescent="0.25">
      <c r="A32" s="4"/>
      <c r="B32" s="4" t="s">
        <v>192</v>
      </c>
      <c r="C32" s="35" t="s">
        <v>191</v>
      </c>
      <c r="D32" s="35"/>
      <c r="E32" s="35"/>
      <c r="F32" s="35"/>
    </row>
    <row r="33" spans="1:6" x14ac:dyDescent="0.25">
      <c r="A33" s="4"/>
      <c r="B33" s="4" t="s">
        <v>199</v>
      </c>
      <c r="C33" s="35" t="s">
        <v>193</v>
      </c>
      <c r="D33" s="35"/>
      <c r="E33" s="35"/>
      <c r="F33" s="35"/>
    </row>
    <row r="34" spans="1:6" x14ac:dyDescent="0.25">
      <c r="A34" s="4"/>
      <c r="B34" s="4" t="s">
        <v>200</v>
      </c>
      <c r="C34" s="35" t="s">
        <v>194</v>
      </c>
      <c r="D34" s="35"/>
      <c r="E34" s="35"/>
      <c r="F34" s="35"/>
    </row>
  </sheetData>
  <mergeCells count="30">
    <mergeCell ref="C16:F16"/>
    <mergeCell ref="C17:F17"/>
    <mergeCell ref="C18:F18"/>
    <mergeCell ref="C19:F19"/>
    <mergeCell ref="C24:F24"/>
    <mergeCell ref="C22:F22"/>
    <mergeCell ref="C23:F23"/>
    <mergeCell ref="C11:F11"/>
    <mergeCell ref="C12:F12"/>
    <mergeCell ref="C13:F13"/>
    <mergeCell ref="C14:F14"/>
    <mergeCell ref="C15:F15"/>
    <mergeCell ref="C5:F5"/>
    <mergeCell ref="C7:F7"/>
    <mergeCell ref="C8:F8"/>
    <mergeCell ref="C9:F9"/>
    <mergeCell ref="C10:F10"/>
    <mergeCell ref="C6:F6"/>
    <mergeCell ref="C34:F34"/>
    <mergeCell ref="C20:F20"/>
    <mergeCell ref="C30:F30"/>
    <mergeCell ref="C31:F31"/>
    <mergeCell ref="C32:F32"/>
    <mergeCell ref="C33:F33"/>
    <mergeCell ref="C21:F21"/>
    <mergeCell ref="C27:F27"/>
    <mergeCell ref="C28:F28"/>
    <mergeCell ref="C29:F29"/>
    <mergeCell ref="C25:F25"/>
    <mergeCell ref="C26:F26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zoomScaleNormal="100" workbookViewId="0">
      <selection activeCell="F46" sqref="F46"/>
    </sheetView>
  </sheetViews>
  <sheetFormatPr defaultRowHeight="15" x14ac:dyDescent="0.25"/>
  <cols>
    <col min="1" max="1" width="5.85546875" customWidth="1"/>
    <col min="2" max="2" width="29.85546875" customWidth="1"/>
    <col min="3" max="3" width="10.140625" customWidth="1"/>
    <col min="4" max="4" width="10.42578125" customWidth="1"/>
    <col min="5" max="5" width="13.140625" customWidth="1"/>
    <col min="10" max="10" width="10.42578125" customWidth="1"/>
  </cols>
  <sheetData>
    <row r="1" spans="1:15" x14ac:dyDescent="0.25">
      <c r="A1" s="1" t="s">
        <v>217</v>
      </c>
      <c r="B1" s="1"/>
      <c r="C1" s="16"/>
      <c r="D1" s="33" t="s">
        <v>211</v>
      </c>
      <c r="E1" s="33"/>
      <c r="F1" s="33"/>
      <c r="G1" s="33"/>
      <c r="H1" s="33"/>
      <c r="I1" s="33"/>
      <c r="J1" s="16"/>
      <c r="K1" s="16"/>
      <c r="L1" s="16"/>
      <c r="M1" s="16"/>
      <c r="N1" s="16"/>
      <c r="O1" s="16"/>
    </row>
    <row r="2" spans="1:15" ht="15.75" thickBot="1" x14ac:dyDescent="0.3">
      <c r="A2" s="1"/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15.75" thickBot="1" x14ac:dyDescent="0.3">
      <c r="A3" s="1"/>
      <c r="B3" s="1" t="s">
        <v>224</v>
      </c>
      <c r="C3" s="34" t="s">
        <v>208</v>
      </c>
      <c r="D3" s="34"/>
      <c r="E3" s="34"/>
      <c r="F3" s="34"/>
      <c r="G3" s="34"/>
      <c r="H3" s="31" t="s">
        <v>4</v>
      </c>
      <c r="I3" s="32"/>
      <c r="J3" s="31" t="s">
        <v>5</v>
      </c>
      <c r="K3" s="32"/>
      <c r="L3" s="31" t="s">
        <v>6</v>
      </c>
      <c r="M3" s="32"/>
      <c r="N3" s="31" t="s">
        <v>7</v>
      </c>
      <c r="O3" s="32"/>
    </row>
    <row r="4" spans="1:15" x14ac:dyDescent="0.25">
      <c r="A4" s="4"/>
      <c r="B4" s="17"/>
      <c r="C4" s="17" t="s">
        <v>1</v>
      </c>
      <c r="D4" s="17" t="s">
        <v>226</v>
      </c>
      <c r="E4" s="17" t="s">
        <v>214</v>
      </c>
      <c r="F4" s="17" t="s">
        <v>3</v>
      </c>
      <c r="G4" s="17" t="s">
        <v>66</v>
      </c>
      <c r="H4" s="19" t="s">
        <v>1</v>
      </c>
      <c r="I4" s="19" t="s">
        <v>2</v>
      </c>
      <c r="J4" s="19" t="s">
        <v>1</v>
      </c>
      <c r="K4" s="19" t="s">
        <v>2</v>
      </c>
      <c r="L4" s="19" t="s">
        <v>1</v>
      </c>
      <c r="M4" s="19" t="s">
        <v>2</v>
      </c>
      <c r="N4" s="19" t="s">
        <v>1</v>
      </c>
      <c r="O4" s="19" t="s">
        <v>2</v>
      </c>
    </row>
    <row r="5" spans="1:15" x14ac:dyDescent="0.25">
      <c r="A5" s="17"/>
      <c r="B5" s="17" t="s">
        <v>0</v>
      </c>
      <c r="C5" s="4"/>
      <c r="D5" s="4" t="s">
        <v>65</v>
      </c>
      <c r="E5" s="17" t="s">
        <v>227</v>
      </c>
      <c r="F5" s="4" t="s">
        <v>215</v>
      </c>
      <c r="G5" s="4" t="s">
        <v>226</v>
      </c>
      <c r="H5" s="4"/>
      <c r="I5" s="4"/>
      <c r="J5" s="4"/>
      <c r="K5" s="4"/>
      <c r="L5" s="4"/>
      <c r="M5" s="4"/>
      <c r="N5" s="4"/>
      <c r="O5" s="4"/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4">
        <v>1</v>
      </c>
      <c r="B7" s="17" t="s">
        <v>8</v>
      </c>
      <c r="C7" s="4">
        <v>2753.2</v>
      </c>
      <c r="D7" s="5">
        <f>C7/12*1</f>
        <v>229.43333333333331</v>
      </c>
      <c r="E7" s="4">
        <v>1280.3</v>
      </c>
      <c r="F7" s="5">
        <f>E7/C7*100</f>
        <v>46.502251925032688</v>
      </c>
      <c r="G7" s="5">
        <f>E7/D7*100</f>
        <v>558.02702310039228</v>
      </c>
      <c r="H7" s="4">
        <v>0</v>
      </c>
      <c r="I7" s="4">
        <v>0</v>
      </c>
      <c r="J7" s="4">
        <v>2753.2</v>
      </c>
      <c r="K7" s="4">
        <v>558</v>
      </c>
      <c r="L7" s="4">
        <v>0</v>
      </c>
      <c r="M7" s="4">
        <v>0</v>
      </c>
      <c r="N7" s="4">
        <v>0</v>
      </c>
      <c r="O7" s="4">
        <v>0</v>
      </c>
    </row>
    <row r="8" spans="1:15" x14ac:dyDescent="0.25">
      <c r="A8" s="4"/>
      <c r="B8" s="6" t="s">
        <v>22</v>
      </c>
      <c r="C8" s="4"/>
      <c r="D8" s="5">
        <f t="shared" ref="D8:D39" si="0">C8/12*1</f>
        <v>0</v>
      </c>
      <c r="E8" s="5">
        <v>0</v>
      </c>
      <c r="F8" s="4"/>
      <c r="G8" s="5"/>
      <c r="H8" s="4"/>
      <c r="I8" s="4"/>
      <c r="J8" s="4"/>
      <c r="K8" s="4"/>
      <c r="L8" s="4"/>
      <c r="M8" s="4"/>
      <c r="N8" s="4"/>
      <c r="O8" s="4"/>
    </row>
    <row r="9" spans="1:15" x14ac:dyDescent="0.25">
      <c r="A9" s="4"/>
      <c r="B9" s="4" t="s">
        <v>21</v>
      </c>
      <c r="C9" s="4"/>
      <c r="D9" s="5">
        <f t="shared" si="0"/>
        <v>0</v>
      </c>
      <c r="E9" s="5">
        <v>0</v>
      </c>
      <c r="F9" s="4"/>
      <c r="G9" s="5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4"/>
      <c r="B10" s="4"/>
      <c r="C10" s="4"/>
      <c r="D10" s="5">
        <f t="shared" si="0"/>
        <v>0</v>
      </c>
      <c r="E10" s="4"/>
      <c r="F10" s="4"/>
      <c r="G10" s="5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4">
        <v>2</v>
      </c>
      <c r="B11" s="17" t="s">
        <v>9</v>
      </c>
      <c r="C11" s="4">
        <v>7857.5</v>
      </c>
      <c r="D11" s="5">
        <f t="shared" si="0"/>
        <v>654.79166666666663</v>
      </c>
      <c r="E11" s="4">
        <v>509.4</v>
      </c>
      <c r="F11" s="5">
        <f>E11/C11*100</f>
        <v>6.482978046452434</v>
      </c>
      <c r="G11" s="5">
        <f>E11/D11*100</f>
        <v>77.795736557429208</v>
      </c>
      <c r="H11" s="4">
        <f>1298.3-0.8</f>
        <v>1297.5</v>
      </c>
      <c r="I11" s="4">
        <v>0</v>
      </c>
      <c r="J11" s="4">
        <f>11223.2-4700.8-63.6</f>
        <v>6458.8</v>
      </c>
      <c r="K11" s="4">
        <v>509.4</v>
      </c>
      <c r="L11" s="4">
        <v>80.5</v>
      </c>
      <c r="M11" s="4">
        <v>0</v>
      </c>
      <c r="N11" s="4">
        <v>14.5</v>
      </c>
      <c r="O11" s="4">
        <v>0</v>
      </c>
    </row>
    <row r="12" spans="1:15" x14ac:dyDescent="0.25">
      <c r="A12" s="4"/>
      <c r="B12" s="4">
        <v>101026</v>
      </c>
      <c r="C12" s="4"/>
      <c r="D12" s="5">
        <f t="shared" si="0"/>
        <v>0</v>
      </c>
      <c r="E12" s="4"/>
      <c r="F12" s="4"/>
      <c r="G12" s="5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4"/>
      <c r="B13" s="4">
        <v>101034</v>
      </c>
      <c r="C13" s="4"/>
      <c r="D13" s="5">
        <f t="shared" si="0"/>
        <v>0</v>
      </c>
      <c r="E13" s="4"/>
      <c r="F13" s="4"/>
      <c r="G13" s="5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4"/>
      <c r="B14" s="4">
        <v>123038</v>
      </c>
      <c r="C14" s="4"/>
      <c r="D14" s="5">
        <f t="shared" si="0"/>
        <v>0</v>
      </c>
      <c r="E14" s="4"/>
      <c r="F14" s="4"/>
      <c r="G14" s="5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>
        <v>125033</v>
      </c>
      <c r="C15" s="4"/>
      <c r="D15" s="5">
        <f t="shared" si="0"/>
        <v>0</v>
      </c>
      <c r="E15" s="4"/>
      <c r="F15" s="4"/>
      <c r="G15" s="5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>
        <v>124036</v>
      </c>
      <c r="C16" s="4"/>
      <c r="D16" s="5">
        <f t="shared" si="0"/>
        <v>0</v>
      </c>
      <c r="E16" s="4"/>
      <c r="F16" s="4"/>
      <c r="G16" s="5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4"/>
      <c r="B17" s="4"/>
      <c r="C17" s="4"/>
      <c r="D17" s="5">
        <f t="shared" si="0"/>
        <v>0</v>
      </c>
      <c r="E17" s="4"/>
      <c r="F17" s="4"/>
      <c r="G17" s="5"/>
      <c r="H17" s="4"/>
      <c r="I17" s="4"/>
      <c r="J17" s="4"/>
      <c r="K17" s="4"/>
      <c r="L17" s="4"/>
      <c r="M17" s="4"/>
      <c r="N17" s="4"/>
      <c r="O17" s="4"/>
    </row>
    <row r="18" spans="1:15" x14ac:dyDescent="0.25">
      <c r="A18" s="4">
        <v>3</v>
      </c>
      <c r="B18" s="17" t="s">
        <v>10</v>
      </c>
      <c r="C18" s="4">
        <v>51718.3</v>
      </c>
      <c r="D18" s="5">
        <f t="shared" si="0"/>
        <v>4309.8583333333336</v>
      </c>
      <c r="E18" s="5">
        <v>5813.1</v>
      </c>
      <c r="F18" s="5">
        <f>E18/C18*100</f>
        <v>11.239928613276152</v>
      </c>
      <c r="G18" s="5">
        <f>E18/D18*100</f>
        <v>134.87914335931382</v>
      </c>
      <c r="H18" s="4">
        <v>0</v>
      </c>
      <c r="I18" s="4">
        <v>41.7</v>
      </c>
      <c r="J18" s="4">
        <v>51718.3</v>
      </c>
      <c r="K18" s="4">
        <v>5750.5</v>
      </c>
      <c r="L18" s="4"/>
      <c r="M18" s="4">
        <v>0</v>
      </c>
      <c r="N18" s="4"/>
      <c r="O18" s="4">
        <v>20.9</v>
      </c>
    </row>
    <row r="19" spans="1:15" x14ac:dyDescent="0.25">
      <c r="A19" s="4"/>
      <c r="B19" s="4">
        <v>101059</v>
      </c>
      <c r="C19" s="5"/>
      <c r="D19" s="5">
        <f t="shared" si="0"/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x14ac:dyDescent="0.25">
      <c r="A20" s="4"/>
      <c r="B20" s="4">
        <v>123020</v>
      </c>
      <c r="C20" s="4"/>
      <c r="D20" s="5">
        <f t="shared" si="0"/>
        <v>0</v>
      </c>
      <c r="E20" s="4"/>
      <c r="F20" s="4"/>
      <c r="G20" s="5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/>
      <c r="B21" s="4">
        <v>125025</v>
      </c>
      <c r="C21" s="4"/>
      <c r="D21" s="5">
        <f t="shared" si="0"/>
        <v>0</v>
      </c>
      <c r="E21" s="4"/>
      <c r="F21" s="4"/>
      <c r="G21" s="5"/>
      <c r="H21" s="4"/>
      <c r="I21" s="4"/>
      <c r="J21" s="4"/>
      <c r="K21" s="4"/>
      <c r="L21" s="4"/>
      <c r="M21" s="4"/>
      <c r="N21" s="4"/>
      <c r="O21" s="4"/>
    </row>
    <row r="22" spans="1:15" x14ac:dyDescent="0.25">
      <c r="A22" s="4"/>
      <c r="B22" s="4">
        <v>124028</v>
      </c>
      <c r="C22" s="4"/>
      <c r="D22" s="5">
        <f t="shared" si="0"/>
        <v>0</v>
      </c>
      <c r="E22" s="4"/>
      <c r="F22" s="4"/>
      <c r="G22" s="5"/>
      <c r="H22" s="4"/>
      <c r="I22" s="4"/>
      <c r="J22" s="4"/>
      <c r="K22" s="4"/>
      <c r="L22" s="4"/>
      <c r="M22" s="4"/>
      <c r="N22" s="4"/>
      <c r="O22" s="4"/>
    </row>
    <row r="23" spans="1:15" x14ac:dyDescent="0.25">
      <c r="A23" s="4">
        <v>4</v>
      </c>
      <c r="B23" s="17" t="s">
        <v>11</v>
      </c>
      <c r="C23" s="4">
        <v>3400</v>
      </c>
      <c r="D23" s="5">
        <f t="shared" si="0"/>
        <v>283.33333333333331</v>
      </c>
      <c r="E23" s="5">
        <v>151.30000000000001</v>
      </c>
      <c r="F23" s="5">
        <f>E23/C23*100</f>
        <v>4.45</v>
      </c>
      <c r="G23" s="5">
        <f>E23/D23*100</f>
        <v>53.400000000000006</v>
      </c>
      <c r="H23" s="4"/>
      <c r="I23" s="4"/>
      <c r="J23" s="4">
        <v>3400</v>
      </c>
      <c r="K23" s="4">
        <v>151.30000000000001</v>
      </c>
      <c r="L23" s="4"/>
      <c r="M23" s="4"/>
      <c r="N23" s="4"/>
      <c r="O23" s="4"/>
    </row>
    <row r="24" spans="1:15" x14ac:dyDescent="0.25">
      <c r="A24" s="4"/>
      <c r="B24" s="17"/>
      <c r="C24" s="4"/>
      <c r="D24" s="5">
        <f t="shared" si="0"/>
        <v>0</v>
      </c>
      <c r="E24" s="4"/>
      <c r="F24" s="5"/>
      <c r="G24" s="5"/>
      <c r="H24" s="4"/>
      <c r="I24" s="4"/>
      <c r="J24" s="4"/>
      <c r="K24" s="4"/>
      <c r="L24" s="4"/>
      <c r="M24" s="4"/>
      <c r="N24" s="4"/>
      <c r="O24" s="4"/>
    </row>
    <row r="25" spans="1:15" x14ac:dyDescent="0.25">
      <c r="A25" s="4">
        <v>5</v>
      </c>
      <c r="B25" s="17" t="s">
        <v>12</v>
      </c>
      <c r="C25" s="4">
        <v>5500</v>
      </c>
      <c r="D25" s="5">
        <f t="shared" si="0"/>
        <v>458.33333333333331</v>
      </c>
      <c r="E25" s="4">
        <v>448.4</v>
      </c>
      <c r="F25" s="5">
        <f>E25/C25*100</f>
        <v>8.1527272727272724</v>
      </c>
      <c r="G25" s="5">
        <f>E25/D25*100</f>
        <v>97.832727272727269</v>
      </c>
      <c r="H25" s="4"/>
      <c r="I25" s="4"/>
      <c r="J25" s="4">
        <v>5500</v>
      </c>
      <c r="K25" s="4">
        <v>448.4</v>
      </c>
      <c r="L25" s="4"/>
      <c r="M25" s="4"/>
      <c r="N25" s="4"/>
      <c r="O25" s="4"/>
    </row>
    <row r="26" spans="1:15" x14ac:dyDescent="0.25">
      <c r="A26" s="4"/>
      <c r="B26" s="17"/>
      <c r="C26" s="4"/>
      <c r="D26" s="5">
        <f t="shared" si="0"/>
        <v>0</v>
      </c>
      <c r="E26" s="4"/>
      <c r="F26" s="5"/>
      <c r="G26" s="5"/>
      <c r="H26" s="4"/>
      <c r="I26" s="4"/>
      <c r="J26" s="4"/>
      <c r="K26" s="4"/>
      <c r="L26" s="4"/>
      <c r="M26" s="4"/>
      <c r="N26" s="4"/>
      <c r="O26" s="4"/>
    </row>
    <row r="27" spans="1:15" x14ac:dyDescent="0.25">
      <c r="A27" s="4">
        <v>6</v>
      </c>
      <c r="B27" s="17" t="s">
        <v>13</v>
      </c>
      <c r="C27" s="4">
        <v>324302.3</v>
      </c>
      <c r="D27" s="5">
        <f t="shared" si="0"/>
        <v>27025.191666666666</v>
      </c>
      <c r="E27" s="4">
        <v>27025.200000000001</v>
      </c>
      <c r="F27" s="5">
        <f>E27/C27*100</f>
        <v>8.3333359029522764</v>
      </c>
      <c r="G27" s="5">
        <f>E27/D27*100</f>
        <v>100.00003083542732</v>
      </c>
      <c r="H27" s="4"/>
      <c r="I27" s="4"/>
      <c r="J27" s="4">
        <v>324302.3</v>
      </c>
      <c r="K27" s="4">
        <v>0</v>
      </c>
      <c r="L27" s="4"/>
      <c r="M27" s="4"/>
      <c r="N27" s="4"/>
      <c r="O27" s="4"/>
    </row>
    <row r="28" spans="1:15" x14ac:dyDescent="0.25">
      <c r="A28" s="4">
        <v>7</v>
      </c>
      <c r="B28" s="17" t="s">
        <v>225</v>
      </c>
      <c r="C28" s="5">
        <v>8401.2000000000007</v>
      </c>
      <c r="D28" s="5">
        <f t="shared" si="0"/>
        <v>700.1</v>
      </c>
      <c r="E28" s="5"/>
      <c r="F28" s="5"/>
      <c r="G28" s="5"/>
      <c r="H28" s="5"/>
      <c r="I28" s="5"/>
      <c r="J28" s="5">
        <v>8401.2000000000007</v>
      </c>
      <c r="K28" s="5"/>
      <c r="L28" s="5"/>
      <c r="M28" s="5"/>
      <c r="N28" s="5"/>
      <c r="O28" s="5"/>
    </row>
    <row r="29" spans="1:15" x14ac:dyDescent="0.25">
      <c r="A29" s="4">
        <v>8</v>
      </c>
      <c r="B29" s="17" t="s">
        <v>14</v>
      </c>
      <c r="C29" s="4">
        <v>16567.5</v>
      </c>
      <c r="D29" s="5">
        <f t="shared" si="0"/>
        <v>1380.625</v>
      </c>
      <c r="E29" s="5">
        <v>948.6</v>
      </c>
      <c r="F29" s="5">
        <f t="shared" ref="F29:F34" si="1">E29/C29*100</f>
        <v>5.7256677229515622</v>
      </c>
      <c r="G29" s="5">
        <f t="shared" ref="G29:G34" si="2">E29/D29*100</f>
        <v>68.708012675418743</v>
      </c>
      <c r="H29" s="4">
        <v>6377.1</v>
      </c>
      <c r="I29" s="4">
        <v>826.1</v>
      </c>
      <c r="J29" s="4">
        <v>3805</v>
      </c>
      <c r="K29" s="4">
        <v>122.4</v>
      </c>
      <c r="L29" s="4">
        <v>4134.7</v>
      </c>
      <c r="M29" s="4">
        <v>0</v>
      </c>
      <c r="N29" s="5">
        <v>2313</v>
      </c>
      <c r="O29" s="4">
        <v>0</v>
      </c>
    </row>
    <row r="30" spans="1:15" x14ac:dyDescent="0.25">
      <c r="A30" s="4">
        <v>9</v>
      </c>
      <c r="B30" s="17" t="s">
        <v>15</v>
      </c>
      <c r="C30" s="4">
        <v>15</v>
      </c>
      <c r="D30" s="5">
        <f t="shared" si="0"/>
        <v>1.25</v>
      </c>
      <c r="E30" s="4">
        <v>0</v>
      </c>
      <c r="F30" s="5">
        <f t="shared" si="1"/>
        <v>0</v>
      </c>
      <c r="G30" s="5">
        <f t="shared" si="2"/>
        <v>0</v>
      </c>
      <c r="H30" s="4">
        <v>0</v>
      </c>
      <c r="I30" s="4">
        <v>0</v>
      </c>
      <c r="J30" s="4"/>
      <c r="K30" s="4">
        <v>0</v>
      </c>
      <c r="L30" s="4"/>
      <c r="M30" s="4"/>
      <c r="N30" s="4"/>
      <c r="O30" s="4"/>
    </row>
    <row r="31" spans="1:15" x14ac:dyDescent="0.25">
      <c r="A31" s="4">
        <v>10</v>
      </c>
      <c r="B31" s="17" t="s">
        <v>16</v>
      </c>
      <c r="C31" s="4">
        <v>5000</v>
      </c>
      <c r="D31" s="5">
        <f t="shared" si="0"/>
        <v>416.66666666666669</v>
      </c>
      <c r="E31" s="4">
        <v>437.8</v>
      </c>
      <c r="F31" s="5">
        <f t="shared" si="1"/>
        <v>8.7560000000000002</v>
      </c>
      <c r="G31" s="5">
        <f t="shared" si="2"/>
        <v>105.07199999999999</v>
      </c>
      <c r="H31" s="4"/>
      <c r="I31" s="4"/>
      <c r="J31" s="4">
        <v>5000</v>
      </c>
      <c r="K31" s="4">
        <v>437.8</v>
      </c>
      <c r="L31" s="4"/>
      <c r="M31" s="4"/>
      <c r="N31" s="4"/>
      <c r="O31" s="4"/>
    </row>
    <row r="32" spans="1:15" x14ac:dyDescent="0.25">
      <c r="A32" s="4">
        <v>11</v>
      </c>
      <c r="B32" s="17" t="s">
        <v>17</v>
      </c>
      <c r="C32" s="4">
        <v>3664.5</v>
      </c>
      <c r="D32" s="5">
        <f t="shared" si="0"/>
        <v>305.375</v>
      </c>
      <c r="E32" s="4">
        <v>0</v>
      </c>
      <c r="F32" s="5">
        <f t="shared" si="1"/>
        <v>0</v>
      </c>
      <c r="G32" s="5">
        <f t="shared" si="2"/>
        <v>0</v>
      </c>
      <c r="H32" s="4"/>
      <c r="I32" s="4"/>
      <c r="J32" s="4">
        <v>3664.5</v>
      </c>
      <c r="K32" s="4">
        <v>0</v>
      </c>
      <c r="L32" s="4"/>
      <c r="M32" s="4"/>
      <c r="N32" s="4"/>
      <c r="O32" s="4"/>
    </row>
    <row r="33" spans="1:15" x14ac:dyDescent="0.25">
      <c r="A33" s="4">
        <v>12</v>
      </c>
      <c r="B33" s="17" t="s">
        <v>18</v>
      </c>
      <c r="C33" s="4">
        <v>9000</v>
      </c>
      <c r="D33" s="5">
        <f t="shared" si="0"/>
        <v>750</v>
      </c>
      <c r="E33" s="4">
        <v>87.8</v>
      </c>
      <c r="F33" s="5">
        <f t="shared" si="1"/>
        <v>0.97555555555555551</v>
      </c>
      <c r="G33" s="5">
        <f t="shared" si="2"/>
        <v>11.706666666666667</v>
      </c>
      <c r="H33" s="4"/>
      <c r="I33" s="4"/>
      <c r="J33" s="4">
        <v>9000</v>
      </c>
      <c r="K33" s="4">
        <v>87.8</v>
      </c>
      <c r="L33" s="4"/>
      <c r="M33" s="4"/>
      <c r="N33" s="4"/>
      <c r="O33" s="4"/>
    </row>
    <row r="34" spans="1:15" x14ac:dyDescent="0.25">
      <c r="A34" s="4">
        <v>13</v>
      </c>
      <c r="B34" s="17" t="s">
        <v>19</v>
      </c>
      <c r="C34" s="4">
        <v>14500</v>
      </c>
      <c r="D34" s="5">
        <f t="shared" si="0"/>
        <v>1208.3333333333333</v>
      </c>
      <c r="E34" s="4">
        <v>300</v>
      </c>
      <c r="F34" s="5">
        <f t="shared" si="1"/>
        <v>2.0689655172413794</v>
      </c>
      <c r="G34" s="5">
        <f t="shared" si="2"/>
        <v>24.827586206896555</v>
      </c>
      <c r="H34" s="4"/>
      <c r="I34" s="4"/>
      <c r="J34" s="4">
        <v>14500</v>
      </c>
      <c r="K34" s="4">
        <v>300</v>
      </c>
      <c r="L34" s="4"/>
      <c r="M34" s="4"/>
      <c r="N34" s="4"/>
      <c r="O34" s="4"/>
    </row>
    <row r="35" spans="1:15" x14ac:dyDescent="0.25">
      <c r="A35" s="4">
        <v>14</v>
      </c>
      <c r="B35" s="17" t="s">
        <v>69</v>
      </c>
      <c r="C35" s="4"/>
      <c r="D35" s="5">
        <f t="shared" si="0"/>
        <v>0</v>
      </c>
      <c r="E35" s="5">
        <v>41</v>
      </c>
      <c r="F35" s="5"/>
      <c r="G35" s="5"/>
      <c r="H35" s="4"/>
      <c r="I35" s="4"/>
      <c r="J35" s="4"/>
      <c r="K35" s="4">
        <v>0</v>
      </c>
      <c r="L35" s="4"/>
      <c r="M35" s="4"/>
      <c r="N35" s="4"/>
      <c r="O35" s="4"/>
    </row>
    <row r="36" spans="1:15" x14ac:dyDescent="0.25">
      <c r="A36" s="4">
        <v>15</v>
      </c>
      <c r="B36" s="17" t="s">
        <v>20</v>
      </c>
      <c r="C36" s="4">
        <v>2720</v>
      </c>
      <c r="D36" s="5">
        <f t="shared" si="0"/>
        <v>226.66666666666666</v>
      </c>
      <c r="E36" s="5">
        <v>50</v>
      </c>
      <c r="F36" s="15">
        <f>E36/C36*100</f>
        <v>1.8382352941176472</v>
      </c>
      <c r="G36" s="5">
        <f>E36/D36*100</f>
        <v>22.058823529411768</v>
      </c>
      <c r="H36" s="4"/>
      <c r="I36" s="4"/>
      <c r="J36" s="4">
        <v>2720</v>
      </c>
      <c r="K36" s="5">
        <v>50</v>
      </c>
      <c r="L36" s="4"/>
      <c r="M36" s="4"/>
      <c r="N36" s="4"/>
      <c r="O36" s="4"/>
    </row>
    <row r="37" spans="1:15" x14ac:dyDescent="0.25">
      <c r="A37" s="4">
        <v>16</v>
      </c>
      <c r="B37" s="17" t="s">
        <v>23</v>
      </c>
      <c r="C37" s="4"/>
      <c r="D37" s="5">
        <f t="shared" si="0"/>
        <v>0</v>
      </c>
      <c r="E37" s="4">
        <v>28.7</v>
      </c>
      <c r="F37" s="4"/>
      <c r="G37" s="5"/>
      <c r="H37" s="4"/>
      <c r="I37" s="4"/>
      <c r="J37" s="4"/>
      <c r="K37" s="4">
        <v>28.7</v>
      </c>
      <c r="L37" s="4"/>
      <c r="M37" s="4"/>
      <c r="N37" s="4"/>
      <c r="O37" s="4"/>
    </row>
    <row r="38" spans="1:15" x14ac:dyDescent="0.25">
      <c r="A38" s="4">
        <v>17</v>
      </c>
      <c r="B38" s="17" t="s">
        <v>212</v>
      </c>
      <c r="C38" s="4"/>
      <c r="D38" s="5">
        <f t="shared" si="0"/>
        <v>0</v>
      </c>
      <c r="E38" s="5">
        <v>100</v>
      </c>
      <c r="F38" s="4"/>
      <c r="G38" s="5"/>
      <c r="H38" s="4"/>
      <c r="I38" s="4"/>
      <c r="J38" s="4"/>
      <c r="K38" s="5">
        <v>100</v>
      </c>
      <c r="L38" s="4"/>
      <c r="M38" s="4"/>
      <c r="N38" s="4"/>
      <c r="O38" s="4"/>
    </row>
    <row r="39" spans="1:15" x14ac:dyDescent="0.25">
      <c r="A39" s="4"/>
      <c r="B39" s="17"/>
      <c r="C39" s="5">
        <f>C7+C11+C18+C24+C25+C27+C29+C30+C31+C32+C33+C34+C36+C37+C23+C35+C38+C28</f>
        <v>455399.5</v>
      </c>
      <c r="D39" s="5">
        <f t="shared" si="0"/>
        <v>37949.958333333336</v>
      </c>
      <c r="E39" s="5">
        <f>E7+E11+E18+E24+E25+E27+E29+E30+E31+E32+E33+E34+E36+E37+E23+E35+E38</f>
        <v>37221.600000000006</v>
      </c>
      <c r="F39" s="5">
        <f>E39/C39*100</f>
        <v>8.173395008119245</v>
      </c>
      <c r="G39" s="5">
        <f>E39/D39*100</f>
        <v>98.080740097430947</v>
      </c>
      <c r="H39" s="4">
        <f>H7+H11+H18+H24+H25+H27+H29+H30+H31+H32+H33+H34+H36+H37+H23</f>
        <v>7674.6</v>
      </c>
      <c r="I39" s="4">
        <f>I7+I11+I18+I24+I25+I27+I29+I30+I31+I32+I33+I34+I36+I37+I23</f>
        <v>867.80000000000007</v>
      </c>
      <c r="J39" s="4">
        <f>J7+J11+J18+J24+J25+J27+J29+J30+J31+J32+J33+J34+J36+J37+J23</f>
        <v>432822.1</v>
      </c>
      <c r="K39" s="4">
        <f>K7+K11+K18+K24+K25+K27+K29+K30+K31+K32+K33+K34+K36+K37+K23+K35+K38</f>
        <v>8544.2999999999993</v>
      </c>
      <c r="L39" s="4">
        <f>L7+L11+L18+L24+L25+L27+L29+L30+L31+L32+L33+L34+L36+L37+L23</f>
        <v>4215.2</v>
      </c>
      <c r="M39" s="4">
        <f>M7+M11+M18+M24+M25+M27+M29+M30+M31+M32+M33+M34+M36+M37+M23</f>
        <v>0</v>
      </c>
      <c r="N39" s="4">
        <f>N7+N11+N18+N24+N25+N27+N29+N30+N31+N32+N33+N34+N36+N37+N23</f>
        <v>2327.5</v>
      </c>
      <c r="O39" s="4">
        <v>0</v>
      </c>
    </row>
    <row r="40" spans="1:15" x14ac:dyDescent="0.25">
      <c r="A40" s="1"/>
      <c r="B40" s="1"/>
      <c r="C40" s="1"/>
      <c r="D40" s="1"/>
      <c r="E40" s="18">
        <v>332128</v>
      </c>
      <c r="F40" s="16" t="s">
        <v>213</v>
      </c>
      <c r="G40" s="16" t="s">
        <v>209</v>
      </c>
      <c r="H40" s="1"/>
      <c r="I40" s="1"/>
      <c r="J40" s="3"/>
      <c r="K40" s="1"/>
      <c r="L40" s="1"/>
      <c r="M40" s="1"/>
      <c r="N40" s="1"/>
      <c r="O40" s="1"/>
    </row>
    <row r="41" spans="1:15" x14ac:dyDescent="0.25">
      <c r="A41" s="1"/>
      <c r="B41" s="16" t="s">
        <v>205</v>
      </c>
      <c r="C41" s="3">
        <f>C39-C32-C27-C28</f>
        <v>119031.50000000001</v>
      </c>
      <c r="D41" s="3">
        <f>D39-D32-D27</f>
        <v>10619.39166666667</v>
      </c>
      <c r="E41" s="3">
        <f>E39-E32-E27</f>
        <v>10196.400000000005</v>
      </c>
      <c r="F41" s="3">
        <f>E41/D41*100</f>
        <v>96.016799455712714</v>
      </c>
      <c r="G41" s="3">
        <f>E41/C41*100</f>
        <v>8.5661358547947426</v>
      </c>
      <c r="H41" s="1"/>
      <c r="I41" s="1"/>
      <c r="J41" s="3">
        <f>E40-E39</f>
        <v>294906.40000000002</v>
      </c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/>
      <c r="B43" s="1"/>
      <c r="C43" s="1"/>
    </row>
    <row r="44" spans="1:15" x14ac:dyDescent="0.25">
      <c r="A44" s="1"/>
      <c r="B44" s="1"/>
      <c r="C44" s="1"/>
    </row>
    <row r="45" spans="1:15" x14ac:dyDescent="0.25">
      <c r="A45" s="1"/>
      <c r="B45" s="1"/>
      <c r="C45" s="1"/>
    </row>
    <row r="46" spans="1:15" x14ac:dyDescent="0.25">
      <c r="A46" s="1"/>
      <c r="B46" s="1"/>
      <c r="C46" s="1"/>
    </row>
    <row r="47" spans="1:15" x14ac:dyDescent="0.25">
      <c r="A47" s="1"/>
      <c r="B47" s="1"/>
      <c r="C47" s="1"/>
    </row>
    <row r="48" spans="1:15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</sheetData>
  <mergeCells count="6">
    <mergeCell ref="N3:O3"/>
    <mergeCell ref="D1:I1"/>
    <mergeCell ref="C3:G3"/>
    <mergeCell ref="H3:I3"/>
    <mergeCell ref="J3:K3"/>
    <mergeCell ref="L3:M3"/>
  </mergeCells>
  <pageMargins left="0" right="1.0416666666666666E-2" top="0.17708333333333334" bottom="0.75" header="0.3" footer="0.3"/>
  <pageSetup paperSize="9" scale="88" orientation="landscape" verticalDpi="0" r:id="rId1"/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topLeftCell="A34" zoomScaleNormal="100" workbookViewId="0">
      <selection activeCell="G45" sqref="G45"/>
    </sheetView>
  </sheetViews>
  <sheetFormatPr defaultRowHeight="15" x14ac:dyDescent="0.25"/>
  <cols>
    <col min="1" max="1" width="6.7109375" customWidth="1"/>
    <col min="2" max="2" width="30.7109375" customWidth="1"/>
    <col min="3" max="3" width="11.28515625" customWidth="1"/>
    <col min="4" max="4" width="11.5703125" customWidth="1"/>
    <col min="5" max="5" width="11.28515625" customWidth="1"/>
    <col min="7" max="7" width="9.7109375" customWidth="1"/>
    <col min="8" max="9" width="10.28515625" customWidth="1"/>
    <col min="10" max="10" width="11.85546875" customWidth="1"/>
    <col min="12" max="12" width="10.28515625" customWidth="1"/>
  </cols>
  <sheetData>
    <row r="1" spans="1:15" x14ac:dyDescent="0.25">
      <c r="A1" s="1" t="s">
        <v>217</v>
      </c>
      <c r="B1" s="1"/>
      <c r="C1" s="16"/>
      <c r="D1" s="33" t="s">
        <v>211</v>
      </c>
      <c r="E1" s="33"/>
      <c r="F1" s="33"/>
      <c r="G1" s="33"/>
      <c r="H1" s="33"/>
      <c r="I1" s="33"/>
      <c r="J1" s="16"/>
      <c r="K1" s="16"/>
      <c r="L1" s="16"/>
      <c r="M1" s="16"/>
      <c r="N1" s="16"/>
      <c r="O1" s="16"/>
    </row>
    <row r="2" spans="1:15" ht="15.75" thickBot="1" x14ac:dyDescent="0.3">
      <c r="A2" s="1"/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15.75" thickBot="1" x14ac:dyDescent="0.3">
      <c r="A3" s="1"/>
      <c r="B3" s="1" t="s">
        <v>233</v>
      </c>
      <c r="C3" s="34" t="s">
        <v>208</v>
      </c>
      <c r="D3" s="34"/>
      <c r="E3" s="34"/>
      <c r="F3" s="34"/>
      <c r="G3" s="34"/>
      <c r="H3" s="31" t="s">
        <v>4</v>
      </c>
      <c r="I3" s="32"/>
      <c r="J3" s="31" t="s">
        <v>5</v>
      </c>
      <c r="K3" s="32"/>
      <c r="L3" s="31" t="s">
        <v>6</v>
      </c>
      <c r="M3" s="32"/>
      <c r="N3" s="31" t="s">
        <v>7</v>
      </c>
      <c r="O3" s="32"/>
    </row>
    <row r="4" spans="1:15" x14ac:dyDescent="0.25">
      <c r="A4" s="4"/>
      <c r="B4" s="17"/>
      <c r="C4" s="17" t="s">
        <v>1</v>
      </c>
      <c r="D4" s="17" t="s">
        <v>231</v>
      </c>
      <c r="E4" s="17" t="s">
        <v>214</v>
      </c>
      <c r="F4" s="17" t="s">
        <v>66</v>
      </c>
      <c r="G4" s="17" t="s">
        <v>66</v>
      </c>
      <c r="H4" s="19" t="s">
        <v>1</v>
      </c>
      <c r="I4" s="19" t="s">
        <v>2</v>
      </c>
      <c r="J4" s="19" t="s">
        <v>1</v>
      </c>
      <c r="K4" s="19" t="s">
        <v>2</v>
      </c>
      <c r="L4" s="19" t="s">
        <v>1</v>
      </c>
      <c r="M4" s="19" t="s">
        <v>2</v>
      </c>
      <c r="N4" s="19" t="s">
        <v>1</v>
      </c>
      <c r="O4" s="19" t="s">
        <v>2</v>
      </c>
    </row>
    <row r="5" spans="1:15" x14ac:dyDescent="0.25">
      <c r="A5" s="17"/>
      <c r="B5" s="17" t="s">
        <v>0</v>
      </c>
      <c r="C5" s="4"/>
      <c r="D5" s="4" t="s">
        <v>65</v>
      </c>
      <c r="E5" s="17" t="s">
        <v>232</v>
      </c>
      <c r="F5" s="4" t="s">
        <v>215</v>
      </c>
      <c r="G5" s="4" t="s">
        <v>231</v>
      </c>
      <c r="H5" s="4"/>
      <c r="I5" s="4"/>
      <c r="J5" s="4"/>
      <c r="K5" s="4"/>
      <c r="L5" s="4"/>
      <c r="M5" s="4"/>
      <c r="N5" s="4"/>
      <c r="O5" s="4"/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4">
        <v>1</v>
      </c>
      <c r="B7" s="17" t="s">
        <v>8</v>
      </c>
      <c r="C7" s="4">
        <v>2753.2</v>
      </c>
      <c r="D7" s="5">
        <f>C7/12*2</f>
        <v>458.86666666666662</v>
      </c>
      <c r="E7" s="5">
        <v>1478</v>
      </c>
      <c r="F7" s="5">
        <f>E7/C7*100</f>
        <v>53.682987069591746</v>
      </c>
      <c r="G7" s="5">
        <f>E7/D7*100</f>
        <v>322.09792241755054</v>
      </c>
      <c r="H7" s="4">
        <v>0</v>
      </c>
      <c r="I7" s="4">
        <v>0</v>
      </c>
      <c r="J7" s="4">
        <v>2753.2</v>
      </c>
      <c r="K7" s="4">
        <v>0</v>
      </c>
      <c r="L7" s="4">
        <v>0</v>
      </c>
      <c r="M7" s="4">
        <v>0</v>
      </c>
      <c r="N7" s="4">
        <v>0</v>
      </c>
      <c r="O7" s="4">
        <v>0</v>
      </c>
    </row>
    <row r="8" spans="1:15" x14ac:dyDescent="0.25">
      <c r="A8" s="4"/>
      <c r="B8" s="6" t="s">
        <v>22</v>
      </c>
      <c r="C8" s="4"/>
      <c r="D8" s="5">
        <f t="shared" ref="D8:D39" si="0">C8/12*2</f>
        <v>0</v>
      </c>
      <c r="E8" s="5">
        <v>0</v>
      </c>
      <c r="F8" s="4"/>
      <c r="G8" s="5"/>
      <c r="H8" s="4"/>
      <c r="I8" s="4"/>
      <c r="J8" s="4"/>
      <c r="K8" s="4"/>
      <c r="L8" s="4"/>
      <c r="M8" s="4"/>
      <c r="N8" s="4"/>
      <c r="O8" s="4"/>
    </row>
    <row r="9" spans="1:15" x14ac:dyDescent="0.25">
      <c r="A9" s="4"/>
      <c r="B9" s="4" t="s">
        <v>21</v>
      </c>
      <c r="C9" s="4"/>
      <c r="D9" s="5">
        <f t="shared" si="0"/>
        <v>0</v>
      </c>
      <c r="E9" s="5">
        <v>0</v>
      </c>
      <c r="F9" s="4"/>
      <c r="G9" s="5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4"/>
      <c r="B10" s="4"/>
      <c r="C10" s="4"/>
      <c r="D10" s="5">
        <f t="shared" si="0"/>
        <v>0</v>
      </c>
      <c r="E10" s="4"/>
      <c r="F10" s="4"/>
      <c r="G10" s="5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4">
        <v>2</v>
      </c>
      <c r="B11" s="17" t="s">
        <v>9</v>
      </c>
      <c r="C11" s="4">
        <v>7857.5</v>
      </c>
      <c r="D11" s="5">
        <f t="shared" si="0"/>
        <v>1309.5833333333333</v>
      </c>
      <c r="E11" s="5">
        <v>910</v>
      </c>
      <c r="F11" s="5">
        <f>E11/C11*100</f>
        <v>11.581291759465479</v>
      </c>
      <c r="G11" s="5">
        <f>E11/D11*100</f>
        <v>69.487750556792889</v>
      </c>
      <c r="H11" s="4">
        <f>1298.3-0.8</f>
        <v>1297.5</v>
      </c>
      <c r="I11" s="4">
        <v>0</v>
      </c>
      <c r="J11" s="4">
        <f>11223.2-4700.8-63.6</f>
        <v>6458.8</v>
      </c>
      <c r="K11" s="4">
        <v>0</v>
      </c>
      <c r="L11" s="4">
        <v>80.5</v>
      </c>
      <c r="M11" s="4">
        <v>0</v>
      </c>
      <c r="N11" s="4">
        <v>14.5</v>
      </c>
      <c r="O11" s="4">
        <v>0</v>
      </c>
    </row>
    <row r="12" spans="1:15" x14ac:dyDescent="0.25">
      <c r="A12" s="4"/>
      <c r="B12" s="4">
        <v>101026</v>
      </c>
      <c r="C12" s="4"/>
      <c r="D12" s="5">
        <f t="shared" si="0"/>
        <v>0</v>
      </c>
      <c r="E12" s="4"/>
      <c r="F12" s="4"/>
      <c r="G12" s="5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4"/>
      <c r="B13" s="4">
        <v>101034</v>
      </c>
      <c r="C13" s="4"/>
      <c r="D13" s="5">
        <f t="shared" si="0"/>
        <v>0</v>
      </c>
      <c r="E13" s="4"/>
      <c r="F13" s="4"/>
      <c r="G13" s="5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4"/>
      <c r="B14" s="4">
        <v>123038</v>
      </c>
      <c r="C14" s="4"/>
      <c r="D14" s="5">
        <f t="shared" si="0"/>
        <v>0</v>
      </c>
      <c r="E14" s="4"/>
      <c r="F14" s="4"/>
      <c r="G14" s="5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>
        <v>125033</v>
      </c>
      <c r="C15" s="4"/>
      <c r="D15" s="5">
        <f t="shared" si="0"/>
        <v>0</v>
      </c>
      <c r="E15" s="4"/>
      <c r="F15" s="4"/>
      <c r="G15" s="5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>
        <v>124036</v>
      </c>
      <c r="C16" s="4"/>
      <c r="D16" s="5">
        <f t="shared" si="0"/>
        <v>0</v>
      </c>
      <c r="E16" s="4"/>
      <c r="F16" s="4"/>
      <c r="G16" s="5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4"/>
      <c r="B17" s="4"/>
      <c r="C17" s="4"/>
      <c r="D17" s="5">
        <f t="shared" si="0"/>
        <v>0</v>
      </c>
      <c r="E17" s="4"/>
      <c r="F17" s="4"/>
      <c r="G17" s="5"/>
      <c r="H17" s="4"/>
      <c r="I17" s="4"/>
      <c r="J17" s="4"/>
      <c r="K17" s="4"/>
      <c r="L17" s="4"/>
      <c r="M17" s="4"/>
      <c r="N17" s="4"/>
      <c r="O17" s="4"/>
    </row>
    <row r="18" spans="1:15" x14ac:dyDescent="0.25">
      <c r="A18" s="4">
        <v>3</v>
      </c>
      <c r="B18" s="17" t="s">
        <v>10</v>
      </c>
      <c r="C18" s="4">
        <v>51718.3</v>
      </c>
      <c r="D18" s="5">
        <f t="shared" si="0"/>
        <v>8619.7166666666672</v>
      </c>
      <c r="E18" s="5">
        <v>10948.6</v>
      </c>
      <c r="F18" s="5">
        <f>E18/C18*100</f>
        <v>21.169682684852365</v>
      </c>
      <c r="G18" s="5">
        <f>E18/D18*100</f>
        <v>127.01809610911418</v>
      </c>
      <c r="H18" s="4">
        <v>0</v>
      </c>
      <c r="I18" s="4">
        <v>0</v>
      </c>
      <c r="J18" s="4">
        <v>51718.3</v>
      </c>
      <c r="K18" s="4">
        <v>0</v>
      </c>
      <c r="L18" s="4"/>
      <c r="M18" s="4">
        <v>0</v>
      </c>
      <c r="N18" s="4"/>
      <c r="O18" s="4">
        <v>0</v>
      </c>
    </row>
    <row r="19" spans="1:15" x14ac:dyDescent="0.25">
      <c r="A19" s="4"/>
      <c r="B19" s="4">
        <v>101059</v>
      </c>
      <c r="C19" s="5"/>
      <c r="D19" s="5">
        <f t="shared" si="0"/>
        <v>0</v>
      </c>
      <c r="E19" s="5"/>
      <c r="F19" s="5"/>
      <c r="G19" s="5"/>
      <c r="H19" s="5"/>
      <c r="I19" s="5"/>
      <c r="J19" s="5"/>
      <c r="K19" s="5">
        <v>10895.6</v>
      </c>
      <c r="L19" s="5"/>
      <c r="M19" s="5"/>
      <c r="N19" s="5"/>
      <c r="O19" s="5"/>
    </row>
    <row r="20" spans="1:15" x14ac:dyDescent="0.25">
      <c r="A20" s="4"/>
      <c r="B20" s="4">
        <v>123020</v>
      </c>
      <c r="C20" s="4"/>
      <c r="D20" s="5">
        <f t="shared" si="0"/>
        <v>0</v>
      </c>
      <c r="E20" s="4"/>
      <c r="F20" s="4"/>
      <c r="G20" s="5"/>
      <c r="H20" s="4"/>
      <c r="I20" s="4">
        <v>74.400000000000006</v>
      </c>
      <c r="J20" s="4"/>
      <c r="K20" s="4"/>
      <c r="L20" s="4"/>
      <c r="M20" s="4"/>
      <c r="N20" s="4"/>
      <c r="O20" s="4"/>
    </row>
    <row r="21" spans="1:15" x14ac:dyDescent="0.25">
      <c r="A21" s="4"/>
      <c r="B21" s="4">
        <v>125025</v>
      </c>
      <c r="C21" s="4"/>
      <c r="D21" s="5">
        <f t="shared" si="0"/>
        <v>0</v>
      </c>
      <c r="E21" s="4"/>
      <c r="F21" s="4"/>
      <c r="G21" s="5"/>
      <c r="H21" s="4"/>
      <c r="I21" s="4"/>
      <c r="J21" s="4"/>
      <c r="K21" s="4"/>
      <c r="L21" s="4"/>
      <c r="M21" s="4">
        <v>1.2</v>
      </c>
      <c r="N21" s="4"/>
      <c r="O21" s="4"/>
    </row>
    <row r="22" spans="1:15" x14ac:dyDescent="0.25">
      <c r="A22" s="4"/>
      <c r="B22" s="4">
        <v>124028</v>
      </c>
      <c r="C22" s="4"/>
      <c r="D22" s="5">
        <f t="shared" si="0"/>
        <v>0</v>
      </c>
      <c r="E22" s="4"/>
      <c r="F22" s="4"/>
      <c r="G22" s="5"/>
      <c r="H22" s="4"/>
      <c r="I22" s="4"/>
      <c r="J22" s="4"/>
      <c r="K22" s="4"/>
      <c r="L22" s="4"/>
      <c r="M22" s="4"/>
      <c r="N22" s="4"/>
      <c r="O22" s="5">
        <v>8</v>
      </c>
    </row>
    <row r="23" spans="1:15" x14ac:dyDescent="0.25">
      <c r="A23" s="4">
        <v>4</v>
      </c>
      <c r="B23" s="17" t="s">
        <v>11</v>
      </c>
      <c r="C23" s="4">
        <v>3400</v>
      </c>
      <c r="D23" s="5">
        <f t="shared" si="0"/>
        <v>566.66666666666663</v>
      </c>
      <c r="E23" s="5">
        <v>415.7</v>
      </c>
      <c r="F23" s="5">
        <f>E23/C23*100</f>
        <v>12.226470588235294</v>
      </c>
      <c r="G23" s="5">
        <f>E23/D23*100</f>
        <v>73.358823529411765</v>
      </c>
      <c r="H23" s="4"/>
      <c r="I23" s="4"/>
      <c r="J23" s="4">
        <v>3400</v>
      </c>
      <c r="K23" s="4">
        <v>0</v>
      </c>
      <c r="L23" s="4"/>
      <c r="M23" s="4"/>
      <c r="N23" s="4"/>
      <c r="O23" s="4"/>
    </row>
    <row r="24" spans="1:15" x14ac:dyDescent="0.25">
      <c r="A24" s="4"/>
      <c r="B24" s="17"/>
      <c r="C24" s="4"/>
      <c r="D24" s="5">
        <f t="shared" si="0"/>
        <v>0</v>
      </c>
      <c r="E24" s="4"/>
      <c r="F24" s="5"/>
      <c r="G24" s="5"/>
      <c r="H24" s="4"/>
      <c r="I24" s="4"/>
      <c r="J24" s="4"/>
      <c r="K24" s="4"/>
      <c r="L24" s="4"/>
      <c r="M24" s="4"/>
      <c r="N24" s="4"/>
      <c r="O24" s="4"/>
    </row>
    <row r="25" spans="1:15" x14ac:dyDescent="0.25">
      <c r="A25" s="4">
        <v>5</v>
      </c>
      <c r="B25" s="17" t="s">
        <v>12</v>
      </c>
      <c r="C25" s="4">
        <v>5500</v>
      </c>
      <c r="D25" s="5">
        <f t="shared" si="0"/>
        <v>916.66666666666663</v>
      </c>
      <c r="E25" s="4">
        <v>1113.7</v>
      </c>
      <c r="F25" s="5">
        <f>E25/C25*100</f>
        <v>20.24909090909091</v>
      </c>
      <c r="G25" s="5">
        <f>E25/D25*100</f>
        <v>121.49454545454546</v>
      </c>
      <c r="H25" s="4"/>
      <c r="I25" s="4"/>
      <c r="J25" s="4">
        <v>5500</v>
      </c>
      <c r="K25" s="4">
        <v>0</v>
      </c>
      <c r="L25" s="4"/>
      <c r="M25" s="4"/>
      <c r="N25" s="4"/>
      <c r="O25" s="4"/>
    </row>
    <row r="26" spans="1:15" x14ac:dyDescent="0.25">
      <c r="A26" s="4"/>
      <c r="B26" s="17"/>
      <c r="C26" s="4"/>
      <c r="D26" s="5">
        <f t="shared" si="0"/>
        <v>0</v>
      </c>
      <c r="E26" s="4"/>
      <c r="F26" s="5"/>
      <c r="G26" s="5"/>
      <c r="H26" s="4"/>
      <c r="I26" s="4"/>
      <c r="J26" s="4"/>
      <c r="K26" s="4"/>
      <c r="L26" s="4"/>
      <c r="M26" s="4"/>
      <c r="N26" s="4"/>
      <c r="O26" s="4"/>
    </row>
    <row r="27" spans="1:15" x14ac:dyDescent="0.25">
      <c r="A27" s="4">
        <v>6</v>
      </c>
      <c r="B27" s="17" t="s">
        <v>13</v>
      </c>
      <c r="C27" s="4">
        <v>324302.3</v>
      </c>
      <c r="D27" s="5">
        <f t="shared" si="0"/>
        <v>54050.383333333331</v>
      </c>
      <c r="E27" s="4">
        <v>54050.400000000001</v>
      </c>
      <c r="F27" s="5">
        <f>E27/C27*100</f>
        <v>16.666671805904553</v>
      </c>
      <c r="G27" s="5">
        <f>E27/D27*100</f>
        <v>100.00003083542732</v>
      </c>
      <c r="H27" s="4"/>
      <c r="I27" s="4"/>
      <c r="J27" s="4">
        <v>324302.3</v>
      </c>
      <c r="K27" s="4">
        <v>0</v>
      </c>
      <c r="L27" s="4"/>
      <c r="M27" s="4"/>
      <c r="N27" s="4"/>
      <c r="O27" s="4"/>
    </row>
    <row r="28" spans="1:15" x14ac:dyDescent="0.25">
      <c r="A28" s="4">
        <v>7</v>
      </c>
      <c r="B28" s="17" t="s">
        <v>225</v>
      </c>
      <c r="C28" s="5">
        <v>8401.2000000000007</v>
      </c>
      <c r="D28" s="5">
        <f t="shared" si="0"/>
        <v>1400.2</v>
      </c>
      <c r="E28" s="5">
        <v>840.2</v>
      </c>
      <c r="F28" s="5"/>
      <c r="G28" s="5"/>
      <c r="H28" s="5"/>
      <c r="I28" s="5"/>
      <c r="J28" s="5">
        <v>8401.2000000000007</v>
      </c>
      <c r="K28" s="5"/>
      <c r="L28" s="5"/>
      <c r="M28" s="5"/>
      <c r="N28" s="5"/>
      <c r="O28" s="5"/>
    </row>
    <row r="29" spans="1:15" x14ac:dyDescent="0.25">
      <c r="A29" s="4">
        <v>8</v>
      </c>
      <c r="B29" s="17" t="s">
        <v>14</v>
      </c>
      <c r="C29" s="4">
        <v>16567.5</v>
      </c>
      <c r="D29" s="5">
        <f t="shared" si="0"/>
        <v>2761.25</v>
      </c>
      <c r="E29" s="5">
        <v>1517.9</v>
      </c>
      <c r="F29" s="5">
        <f t="shared" ref="F29:F34" si="1">E29/C29*100</f>
        <v>9.1619133846386003</v>
      </c>
      <c r="G29" s="5">
        <f t="shared" ref="G29:G34" si="2">E29/D29*100</f>
        <v>54.971480307831598</v>
      </c>
      <c r="H29" s="4">
        <v>6377.1</v>
      </c>
      <c r="I29" s="4">
        <v>1012.3</v>
      </c>
      <c r="J29" s="5">
        <v>3805</v>
      </c>
      <c r="K29" s="4">
        <v>475.3</v>
      </c>
      <c r="L29" s="4">
        <v>4134.7</v>
      </c>
      <c r="M29" s="4">
        <v>30.2</v>
      </c>
      <c r="N29" s="5">
        <v>2313</v>
      </c>
      <c r="O29" s="4">
        <v>0</v>
      </c>
    </row>
    <row r="30" spans="1:15" x14ac:dyDescent="0.25">
      <c r="A30" s="4">
        <v>9</v>
      </c>
      <c r="B30" s="17" t="s">
        <v>15</v>
      </c>
      <c r="C30" s="4">
        <v>15</v>
      </c>
      <c r="D30" s="5">
        <f t="shared" si="0"/>
        <v>2.5</v>
      </c>
      <c r="E30" s="4">
        <v>0</v>
      </c>
      <c r="F30" s="5">
        <f t="shared" si="1"/>
        <v>0</v>
      </c>
      <c r="G30" s="5">
        <f t="shared" si="2"/>
        <v>0</v>
      </c>
      <c r="H30" s="4">
        <v>0</v>
      </c>
      <c r="I30" s="4">
        <v>0</v>
      </c>
      <c r="J30" s="4"/>
      <c r="K30" s="4">
        <v>0</v>
      </c>
      <c r="L30" s="4"/>
      <c r="M30" s="4"/>
      <c r="N30" s="4"/>
      <c r="O30" s="4"/>
    </row>
    <row r="31" spans="1:15" x14ac:dyDescent="0.25">
      <c r="A31" s="4">
        <v>10</v>
      </c>
      <c r="B31" s="17" t="s">
        <v>16</v>
      </c>
      <c r="C31" s="4">
        <v>5000</v>
      </c>
      <c r="D31" s="5">
        <f t="shared" si="0"/>
        <v>833.33333333333337</v>
      </c>
      <c r="E31" s="4">
        <v>958.9</v>
      </c>
      <c r="F31" s="5">
        <f t="shared" si="1"/>
        <v>19.178000000000001</v>
      </c>
      <c r="G31" s="5">
        <f t="shared" si="2"/>
        <v>115.068</v>
      </c>
      <c r="H31" s="4"/>
      <c r="I31" s="4"/>
      <c r="J31" s="4">
        <v>5000</v>
      </c>
      <c r="K31" s="4">
        <v>0</v>
      </c>
      <c r="L31" s="4"/>
      <c r="M31" s="4"/>
      <c r="N31" s="4"/>
      <c r="O31" s="4"/>
    </row>
    <row r="32" spans="1:15" x14ac:dyDescent="0.25">
      <c r="A32" s="4">
        <v>11</v>
      </c>
      <c r="B32" s="17" t="s">
        <v>17</v>
      </c>
      <c r="C32" s="4">
        <v>3664.5</v>
      </c>
      <c r="D32" s="5">
        <f t="shared" si="0"/>
        <v>610.75</v>
      </c>
      <c r="E32" s="4">
        <v>0</v>
      </c>
      <c r="F32" s="5">
        <f t="shared" si="1"/>
        <v>0</v>
      </c>
      <c r="G32" s="5">
        <f t="shared" si="2"/>
        <v>0</v>
      </c>
      <c r="H32" s="4"/>
      <c r="I32" s="4"/>
      <c r="J32" s="4">
        <v>3664.5</v>
      </c>
      <c r="K32" s="4">
        <v>0</v>
      </c>
      <c r="L32" s="4"/>
      <c r="M32" s="4"/>
      <c r="N32" s="4"/>
      <c r="O32" s="4"/>
    </row>
    <row r="33" spans="1:15" x14ac:dyDescent="0.25">
      <c r="A33" s="4">
        <v>12</v>
      </c>
      <c r="B33" s="17" t="s">
        <v>18</v>
      </c>
      <c r="C33" s="4">
        <v>9000</v>
      </c>
      <c r="D33" s="5">
        <f t="shared" si="0"/>
        <v>1500</v>
      </c>
      <c r="E33" s="4">
        <v>775.4</v>
      </c>
      <c r="F33" s="5">
        <f t="shared" si="1"/>
        <v>8.6155555555555559</v>
      </c>
      <c r="G33" s="5">
        <f t="shared" si="2"/>
        <v>51.693333333333335</v>
      </c>
      <c r="H33" s="4"/>
      <c r="I33" s="4"/>
      <c r="J33" s="4">
        <v>9000</v>
      </c>
      <c r="K33" s="4">
        <v>0</v>
      </c>
      <c r="L33" s="4"/>
      <c r="M33" s="4"/>
      <c r="N33" s="4"/>
      <c r="O33" s="4"/>
    </row>
    <row r="34" spans="1:15" x14ac:dyDescent="0.25">
      <c r="A34" s="4">
        <v>13</v>
      </c>
      <c r="B34" s="17" t="s">
        <v>19</v>
      </c>
      <c r="C34" s="4">
        <v>14500</v>
      </c>
      <c r="D34" s="5">
        <f t="shared" si="0"/>
        <v>2416.6666666666665</v>
      </c>
      <c r="E34" s="5">
        <v>1092</v>
      </c>
      <c r="F34" s="5">
        <f t="shared" si="1"/>
        <v>7.5310344827586206</v>
      </c>
      <c r="G34" s="5">
        <f t="shared" si="2"/>
        <v>45.186206896551731</v>
      </c>
      <c r="H34" s="4"/>
      <c r="I34" s="4"/>
      <c r="J34" s="4">
        <v>14500</v>
      </c>
      <c r="K34" s="4">
        <v>0</v>
      </c>
      <c r="L34" s="4"/>
      <c r="M34" s="4"/>
      <c r="N34" s="4"/>
      <c r="O34" s="4"/>
    </row>
    <row r="35" spans="1:15" x14ac:dyDescent="0.25">
      <c r="A35" s="4">
        <v>14</v>
      </c>
      <c r="B35" s="17" t="s">
        <v>69</v>
      </c>
      <c r="C35" s="4"/>
      <c r="D35" s="5">
        <f t="shared" si="0"/>
        <v>0</v>
      </c>
      <c r="E35" s="5">
        <v>74</v>
      </c>
      <c r="F35" s="5"/>
      <c r="G35" s="5"/>
      <c r="H35" s="4"/>
      <c r="I35" s="4"/>
      <c r="J35" s="4"/>
      <c r="K35" s="4">
        <v>0</v>
      </c>
      <c r="L35" s="4"/>
      <c r="M35" s="4"/>
      <c r="N35" s="4"/>
      <c r="O35" s="4"/>
    </row>
    <row r="36" spans="1:15" x14ac:dyDescent="0.25">
      <c r="A36" s="4">
        <v>15</v>
      </c>
      <c r="B36" s="17" t="s">
        <v>20</v>
      </c>
      <c r="C36" s="4">
        <v>2720</v>
      </c>
      <c r="D36" s="5">
        <f t="shared" si="0"/>
        <v>453.33333333333331</v>
      </c>
      <c r="E36" s="4">
        <v>312.7</v>
      </c>
      <c r="F36" s="15">
        <f>E36/C36*100</f>
        <v>11.496323529411764</v>
      </c>
      <c r="G36" s="5">
        <f>E36/D36*100</f>
        <v>68.977941176470594</v>
      </c>
      <c r="H36" s="4"/>
      <c r="I36" s="4"/>
      <c r="J36" s="4">
        <v>2720</v>
      </c>
      <c r="K36" s="4">
        <v>0</v>
      </c>
      <c r="L36" s="4"/>
      <c r="M36" s="4"/>
      <c r="N36" s="4"/>
      <c r="O36" s="4"/>
    </row>
    <row r="37" spans="1:15" x14ac:dyDescent="0.25">
      <c r="A37" s="4">
        <v>16</v>
      </c>
      <c r="B37" s="17" t="s">
        <v>23</v>
      </c>
      <c r="C37" s="4"/>
      <c r="D37" s="5">
        <f t="shared" si="0"/>
        <v>0</v>
      </c>
      <c r="E37" s="4">
        <v>867.3</v>
      </c>
      <c r="F37" s="4"/>
      <c r="G37" s="5"/>
      <c r="H37" s="4"/>
      <c r="I37" s="4"/>
      <c r="J37" s="4"/>
      <c r="K37" s="4">
        <v>0</v>
      </c>
      <c r="L37" s="4"/>
      <c r="M37" s="4"/>
      <c r="N37" s="4"/>
      <c r="O37" s="4"/>
    </row>
    <row r="38" spans="1:15" x14ac:dyDescent="0.25">
      <c r="A38" s="4">
        <v>17</v>
      </c>
      <c r="B38" s="17" t="s">
        <v>212</v>
      </c>
      <c r="C38" s="4"/>
      <c r="D38" s="5">
        <f t="shared" si="0"/>
        <v>0</v>
      </c>
      <c r="E38" s="5">
        <v>450</v>
      </c>
      <c r="F38" s="4"/>
      <c r="G38" s="5"/>
      <c r="H38" s="4"/>
      <c r="I38" s="4"/>
      <c r="J38" s="4"/>
      <c r="K38" s="4">
        <v>0</v>
      </c>
      <c r="L38" s="4"/>
      <c r="M38" s="4"/>
      <c r="N38" s="4"/>
      <c r="O38" s="4"/>
    </row>
    <row r="39" spans="1:15" x14ac:dyDescent="0.25">
      <c r="A39" s="4"/>
      <c r="B39" s="17"/>
      <c r="C39" s="5">
        <f>C7+C11+C18+C24+C25+C27+C29+C30+C31+C32+C33+C34+C36+C37+C23+C35+C38+C28</f>
        <v>455399.5</v>
      </c>
      <c r="D39" s="5">
        <f t="shared" si="0"/>
        <v>75899.916666666672</v>
      </c>
      <c r="E39" s="5">
        <f>E7+E11+E18+E24+E25+E27+E29+E30+E31+E32+E33+E34+E36+E37+E23+E35+E38+E28</f>
        <v>75804.799999999974</v>
      </c>
      <c r="F39" s="5">
        <f>E39/C39*100</f>
        <v>16.645780243500479</v>
      </c>
      <c r="G39" s="5">
        <f>E39/D39*100</f>
        <v>99.874681461002879</v>
      </c>
      <c r="H39" s="4">
        <f>H7+H11+H18+H24+H25+H27+H29+H30+H31+H32+H33+H34+H36+H37+H23</f>
        <v>7674.6</v>
      </c>
      <c r="I39" s="4">
        <f>I7+I11+I18+I24+I25+I27+I29+I30+I31+I32+I33+I34+I36+I37+I23</f>
        <v>1012.3</v>
      </c>
      <c r="J39" s="4">
        <f>J7+J11+J18+J24+J25+J27+J29+J30+J31+J32+J33+J34+J36+J37+J23</f>
        <v>432822.1</v>
      </c>
      <c r="K39" s="4">
        <f>K7+K11+K18+K24+K25+K27+K29+K30+K31+K32+K33+K34+K36+K37+K23+K35+K38</f>
        <v>475.3</v>
      </c>
      <c r="L39" s="4">
        <f>L7+L11+L18+L24+L25+L27+L29+L30+L31+L32+L33+L34+L36+L37+L23</f>
        <v>4215.2</v>
      </c>
      <c r="M39" s="4">
        <f>M7+M11+M18+M24+M25+M27+M29+M30+M31+M32+M33+M34+M36+M37+M23</f>
        <v>30.2</v>
      </c>
      <c r="N39" s="4">
        <f>N7+N11+N18+N24+N25+N27+N29+N30+N31+N32+N33+N34+N36+N37+N23</f>
        <v>2327.5</v>
      </c>
      <c r="O39" s="4">
        <v>0</v>
      </c>
    </row>
    <row r="40" spans="1:15" x14ac:dyDescent="0.25">
      <c r="A40" s="1"/>
      <c r="B40" s="1"/>
      <c r="C40" s="1"/>
      <c r="D40" s="1"/>
      <c r="E40" s="18">
        <v>332128</v>
      </c>
      <c r="F40" s="16" t="s">
        <v>213</v>
      </c>
      <c r="G40" s="16" t="s">
        <v>209</v>
      </c>
      <c r="H40" s="1"/>
      <c r="I40" s="1"/>
      <c r="J40" s="3"/>
      <c r="K40" s="1"/>
      <c r="L40" s="1"/>
      <c r="M40" s="1"/>
      <c r="N40" s="1"/>
      <c r="O40" s="1"/>
    </row>
    <row r="41" spans="1:15" x14ac:dyDescent="0.25">
      <c r="A41" s="1"/>
      <c r="B41" s="16" t="s">
        <v>205</v>
      </c>
      <c r="C41" s="3">
        <f>C39-C32-C27-C28</f>
        <v>119031.50000000001</v>
      </c>
      <c r="D41" s="3">
        <f>D39-D32-D27</f>
        <v>21238.78333333334</v>
      </c>
      <c r="E41" s="3">
        <f>E39-E32-E27-E28</f>
        <v>20914.199999999972</v>
      </c>
      <c r="F41" s="3">
        <f>E41/D41*100</f>
        <v>98.47174233928952</v>
      </c>
      <c r="G41" s="3">
        <f>E41/C41*100</f>
        <v>17.570307019570425</v>
      </c>
      <c r="H41" s="1"/>
      <c r="I41" s="1"/>
      <c r="J41" s="3">
        <f>E40-E39</f>
        <v>256323.20000000001</v>
      </c>
      <c r="K41" s="1"/>
      <c r="L41" s="1"/>
      <c r="M41" s="1"/>
      <c r="N41" s="1"/>
      <c r="O41" s="1"/>
    </row>
    <row r="42" spans="1:15" x14ac:dyDescent="0.25">
      <c r="A42" s="1"/>
      <c r="B42" s="1"/>
      <c r="C42" s="1"/>
    </row>
    <row r="43" spans="1:15" x14ac:dyDescent="0.25">
      <c r="A43" s="1"/>
      <c r="B43" s="1"/>
      <c r="C43" s="1"/>
    </row>
    <row r="44" spans="1:15" x14ac:dyDescent="0.25">
      <c r="A44" s="1"/>
      <c r="B44" s="1"/>
      <c r="C44" s="1"/>
    </row>
    <row r="45" spans="1:15" x14ac:dyDescent="0.25">
      <c r="A45" s="1"/>
      <c r="B45" s="1"/>
      <c r="C45" s="1"/>
    </row>
    <row r="46" spans="1:15" x14ac:dyDescent="0.25">
      <c r="A46" s="1"/>
      <c r="B46" s="1"/>
      <c r="C46" s="1"/>
    </row>
    <row r="47" spans="1:15" x14ac:dyDescent="0.25">
      <c r="A47" s="1"/>
      <c r="B47" s="1"/>
      <c r="C47" s="1"/>
    </row>
    <row r="48" spans="1:15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</sheetData>
  <mergeCells count="6">
    <mergeCell ref="N3:O3"/>
    <mergeCell ref="D1:I1"/>
    <mergeCell ref="C3:G3"/>
    <mergeCell ref="H3:I3"/>
    <mergeCell ref="J3:K3"/>
    <mergeCell ref="L3:M3"/>
  </mergeCells>
  <pageMargins left="0.22916666666666666" right="0.27083333333333331" top="0.75" bottom="0.75" header="0.3" footer="0.3"/>
  <pageSetup paperSize="9" scale="81" orientation="landscape" verticalDpi="0" r:id="rId1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Normal="100" workbookViewId="0">
      <selection activeCell="G41" sqref="G41"/>
    </sheetView>
  </sheetViews>
  <sheetFormatPr defaultRowHeight="15" x14ac:dyDescent="0.25"/>
  <cols>
    <col min="1" max="1" width="4.28515625" customWidth="1"/>
    <col min="2" max="2" width="32" customWidth="1"/>
    <col min="3" max="3" width="10.28515625" customWidth="1"/>
    <col min="4" max="4" width="10.85546875" customWidth="1"/>
    <col min="5" max="5" width="10" customWidth="1"/>
    <col min="6" max="6" width="8.140625" customWidth="1"/>
    <col min="10" max="10" width="10.5703125" customWidth="1"/>
    <col min="13" max="13" width="8" customWidth="1"/>
  </cols>
  <sheetData>
    <row r="1" spans="1:15" x14ac:dyDescent="0.25">
      <c r="A1" s="1" t="s">
        <v>217</v>
      </c>
      <c r="B1" s="1"/>
      <c r="C1" s="16"/>
      <c r="D1" s="33" t="s">
        <v>211</v>
      </c>
      <c r="E1" s="33"/>
      <c r="F1" s="33"/>
      <c r="G1" s="33"/>
      <c r="H1" s="33"/>
      <c r="I1" s="33"/>
      <c r="J1" s="16"/>
      <c r="K1" s="16"/>
      <c r="L1" s="16"/>
      <c r="M1" s="16"/>
      <c r="N1" s="16"/>
      <c r="O1" s="16"/>
    </row>
    <row r="2" spans="1:15" ht="15.75" thickBot="1" x14ac:dyDescent="0.3">
      <c r="A2" s="1"/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15.75" thickBot="1" x14ac:dyDescent="0.3">
      <c r="A3" s="1"/>
      <c r="B3" s="1" t="s">
        <v>228</v>
      </c>
      <c r="C3" s="34" t="s">
        <v>208</v>
      </c>
      <c r="D3" s="34"/>
      <c r="E3" s="34"/>
      <c r="F3" s="34"/>
      <c r="G3" s="34"/>
      <c r="H3" s="31" t="s">
        <v>4</v>
      </c>
      <c r="I3" s="32"/>
      <c r="J3" s="31" t="s">
        <v>5</v>
      </c>
      <c r="K3" s="32"/>
      <c r="L3" s="31" t="s">
        <v>6</v>
      </c>
      <c r="M3" s="32"/>
      <c r="N3" s="31" t="s">
        <v>7</v>
      </c>
      <c r="O3" s="32"/>
    </row>
    <row r="4" spans="1:15" x14ac:dyDescent="0.25">
      <c r="A4" s="4"/>
      <c r="B4" s="17"/>
      <c r="C4" s="17" t="s">
        <v>1</v>
      </c>
      <c r="D4" s="17" t="s">
        <v>229</v>
      </c>
      <c r="E4" s="17" t="s">
        <v>214</v>
      </c>
      <c r="F4" s="17" t="s">
        <v>3</v>
      </c>
      <c r="G4" s="17" t="s">
        <v>66</v>
      </c>
      <c r="H4" s="19" t="s">
        <v>1</v>
      </c>
      <c r="I4" s="19" t="s">
        <v>2</v>
      </c>
      <c r="J4" s="19" t="s">
        <v>1</v>
      </c>
      <c r="K4" s="19" t="s">
        <v>2</v>
      </c>
      <c r="L4" s="19" t="s">
        <v>1</v>
      </c>
      <c r="M4" s="19" t="s">
        <v>2</v>
      </c>
      <c r="N4" s="19" t="s">
        <v>1</v>
      </c>
      <c r="O4" s="19" t="s">
        <v>2</v>
      </c>
    </row>
    <row r="5" spans="1:15" x14ac:dyDescent="0.25">
      <c r="A5" s="17"/>
      <c r="B5" s="17" t="s">
        <v>0</v>
      </c>
      <c r="C5" s="4"/>
      <c r="D5" s="4" t="s">
        <v>65</v>
      </c>
      <c r="E5" s="17" t="s">
        <v>230</v>
      </c>
      <c r="F5" s="4" t="s">
        <v>215</v>
      </c>
      <c r="G5" s="4" t="s">
        <v>229</v>
      </c>
      <c r="H5" s="4"/>
      <c r="I5" s="4"/>
      <c r="J5" s="4"/>
      <c r="K5" s="4"/>
      <c r="L5" s="4"/>
      <c r="M5" s="4"/>
      <c r="N5" s="4"/>
      <c r="O5" s="4"/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4">
        <v>1</v>
      </c>
      <c r="B7" s="17" t="s">
        <v>8</v>
      </c>
      <c r="C7" s="4">
        <v>2753.2</v>
      </c>
      <c r="D7" s="5">
        <f>C7/12*3</f>
        <v>688.3</v>
      </c>
      <c r="E7" s="4">
        <v>1667.6</v>
      </c>
      <c r="F7" s="5">
        <f>E7/C7*100</f>
        <v>60.569519105041401</v>
      </c>
      <c r="G7" s="5">
        <f>E7/D7*100</f>
        <v>242.2780764201656</v>
      </c>
      <c r="H7" s="4">
        <v>0</v>
      </c>
      <c r="I7" s="4">
        <v>0</v>
      </c>
      <c r="J7" s="4">
        <v>2753.2</v>
      </c>
      <c r="K7" s="4">
        <v>0</v>
      </c>
      <c r="L7" s="4">
        <v>0</v>
      </c>
      <c r="M7" s="4">
        <v>0</v>
      </c>
      <c r="N7" s="4">
        <v>0</v>
      </c>
      <c r="O7" s="4">
        <v>0</v>
      </c>
    </row>
    <row r="8" spans="1:15" x14ac:dyDescent="0.25">
      <c r="A8" s="4"/>
      <c r="B8" s="6" t="s">
        <v>22</v>
      </c>
      <c r="C8" s="4"/>
      <c r="D8" s="5">
        <f t="shared" ref="D8:D39" si="0">C8/12*3</f>
        <v>0</v>
      </c>
      <c r="E8" s="5">
        <v>0</v>
      </c>
      <c r="F8" s="4"/>
      <c r="G8" s="5"/>
      <c r="H8" s="4"/>
      <c r="I8" s="4"/>
      <c r="J8" s="4"/>
      <c r="K8" s="4"/>
      <c r="L8" s="4"/>
      <c r="M8" s="4"/>
      <c r="N8" s="4"/>
      <c r="O8" s="4"/>
    </row>
    <row r="9" spans="1:15" x14ac:dyDescent="0.25">
      <c r="A9" s="4"/>
      <c r="B9" s="4" t="s">
        <v>21</v>
      </c>
      <c r="C9" s="4"/>
      <c r="D9" s="5">
        <f t="shared" si="0"/>
        <v>0</v>
      </c>
      <c r="E9" s="5">
        <v>0</v>
      </c>
      <c r="F9" s="4"/>
      <c r="G9" s="5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4"/>
      <c r="B10" s="4"/>
      <c r="C10" s="4"/>
      <c r="D10" s="5">
        <f t="shared" si="0"/>
        <v>0</v>
      </c>
      <c r="E10" s="4"/>
      <c r="F10" s="4"/>
      <c r="G10" s="5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4">
        <v>2</v>
      </c>
      <c r="B11" s="17" t="s">
        <v>9</v>
      </c>
      <c r="C11" s="4">
        <v>7857.5</v>
      </c>
      <c r="D11" s="5">
        <f t="shared" si="0"/>
        <v>1964.375</v>
      </c>
      <c r="E11" s="4">
        <v>1183.2</v>
      </c>
      <c r="F11" s="5">
        <f>E11/C11*100</f>
        <v>15.058224626153358</v>
      </c>
      <c r="G11" s="5">
        <f>E11/D11*100</f>
        <v>60.232898504613431</v>
      </c>
      <c r="H11" s="4">
        <f>1298.3-0.8</f>
        <v>1297.5</v>
      </c>
      <c r="I11" s="4">
        <v>0</v>
      </c>
      <c r="J11" s="4">
        <f>11223.2-4700.8-63.6</f>
        <v>6458.8</v>
      </c>
      <c r="K11" s="4">
        <v>0</v>
      </c>
      <c r="L11" s="4">
        <v>80.5</v>
      </c>
      <c r="M11" s="4">
        <v>0</v>
      </c>
      <c r="N11" s="4">
        <v>14.5</v>
      </c>
      <c r="O11" s="4">
        <v>0</v>
      </c>
    </row>
    <row r="12" spans="1:15" x14ac:dyDescent="0.25">
      <c r="A12" s="4"/>
      <c r="B12" s="4">
        <v>101026</v>
      </c>
      <c r="C12" s="4"/>
      <c r="D12" s="5">
        <f t="shared" si="0"/>
        <v>0</v>
      </c>
      <c r="E12" s="4"/>
      <c r="F12" s="4"/>
      <c r="G12" s="5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4"/>
      <c r="B13" s="4">
        <v>101034</v>
      </c>
      <c r="C13" s="4"/>
      <c r="D13" s="5">
        <f t="shared" si="0"/>
        <v>0</v>
      </c>
      <c r="E13" s="4"/>
      <c r="F13" s="4"/>
      <c r="G13" s="5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4"/>
      <c r="B14" s="4">
        <v>123038</v>
      </c>
      <c r="C14" s="4"/>
      <c r="D14" s="5">
        <f t="shared" si="0"/>
        <v>0</v>
      </c>
      <c r="E14" s="4"/>
      <c r="F14" s="4"/>
      <c r="G14" s="5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>
        <v>12503</v>
      </c>
      <c r="C15" s="4"/>
      <c r="D15" s="5">
        <f t="shared" si="0"/>
        <v>0</v>
      </c>
      <c r="E15" s="4"/>
      <c r="F15" s="4"/>
      <c r="G15" s="5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>
        <v>124036</v>
      </c>
      <c r="C16" s="4"/>
      <c r="D16" s="5">
        <f t="shared" si="0"/>
        <v>0</v>
      </c>
      <c r="E16" s="4"/>
      <c r="F16" s="4"/>
      <c r="G16" s="5"/>
      <c r="H16" s="4"/>
      <c r="I16" s="4"/>
      <c r="J16" s="4"/>
      <c r="K16" s="4"/>
      <c r="L16" s="4"/>
      <c r="M16" s="4"/>
      <c r="N16" s="4"/>
      <c r="O16" s="4"/>
    </row>
    <row r="17" spans="1:17" x14ac:dyDescent="0.25">
      <c r="A17" s="4"/>
      <c r="B17" s="4"/>
      <c r="C17" s="4"/>
      <c r="D17" s="5">
        <f t="shared" si="0"/>
        <v>0</v>
      </c>
      <c r="E17" s="4"/>
      <c r="F17" s="4"/>
      <c r="G17" s="5"/>
      <c r="H17" s="4"/>
      <c r="I17" s="4"/>
      <c r="J17" s="4"/>
      <c r="K17" s="4"/>
      <c r="L17" s="4"/>
      <c r="M17" s="4"/>
      <c r="N17" s="4"/>
      <c r="O17" s="4"/>
    </row>
    <row r="18" spans="1:17" x14ac:dyDescent="0.25">
      <c r="A18" s="4">
        <v>3</v>
      </c>
      <c r="B18" s="17" t="s">
        <v>10</v>
      </c>
      <c r="C18" s="4">
        <v>51718.3</v>
      </c>
      <c r="D18" s="5">
        <f t="shared" si="0"/>
        <v>12929.575000000001</v>
      </c>
      <c r="E18" s="5">
        <v>13341.7</v>
      </c>
      <c r="F18" s="5">
        <f>E18/C18*100</f>
        <v>25.796864939489506</v>
      </c>
      <c r="G18" s="5">
        <f>E18/D18*100</f>
        <v>103.18745975795802</v>
      </c>
      <c r="H18" s="4">
        <v>0</v>
      </c>
      <c r="I18" s="4">
        <v>0</v>
      </c>
      <c r="J18" s="4">
        <v>51718.3</v>
      </c>
      <c r="K18" s="4">
        <v>0</v>
      </c>
      <c r="L18" s="4"/>
      <c r="M18" s="4">
        <v>0</v>
      </c>
      <c r="N18" s="4"/>
      <c r="O18" s="4">
        <v>0</v>
      </c>
    </row>
    <row r="19" spans="1:17" x14ac:dyDescent="0.25">
      <c r="A19" s="4"/>
      <c r="B19" s="4">
        <v>101059</v>
      </c>
      <c r="C19" s="5"/>
      <c r="D19" s="5">
        <f t="shared" si="0"/>
        <v>0</v>
      </c>
      <c r="E19" s="5"/>
      <c r="F19" s="5"/>
      <c r="G19" s="5"/>
      <c r="H19" s="5"/>
      <c r="I19" s="5"/>
      <c r="J19" s="5"/>
      <c r="K19" s="5">
        <v>13259.2</v>
      </c>
      <c r="L19" s="5"/>
      <c r="M19" s="5"/>
      <c r="N19" s="5"/>
      <c r="O19" s="5"/>
    </row>
    <row r="20" spans="1:17" x14ac:dyDescent="0.25">
      <c r="A20" s="4"/>
      <c r="B20" s="4">
        <v>123020</v>
      </c>
      <c r="C20" s="4"/>
      <c r="D20" s="5">
        <f t="shared" si="0"/>
        <v>0</v>
      </c>
      <c r="E20" s="4"/>
      <c r="F20" s="4"/>
      <c r="G20" s="5"/>
      <c r="H20" s="4"/>
      <c r="I20" s="4"/>
      <c r="J20" s="4"/>
      <c r="K20" s="4"/>
      <c r="L20" s="4"/>
      <c r="M20" s="4"/>
      <c r="N20" s="4"/>
      <c r="O20" s="4"/>
    </row>
    <row r="21" spans="1:17" x14ac:dyDescent="0.25">
      <c r="A21" s="4"/>
      <c r="B21" s="4">
        <v>125025</v>
      </c>
      <c r="C21" s="4"/>
      <c r="D21" s="5">
        <f t="shared" si="0"/>
        <v>0</v>
      </c>
      <c r="E21" s="4"/>
      <c r="F21" s="4"/>
      <c r="G21" s="5"/>
      <c r="H21" s="4"/>
      <c r="I21" s="4"/>
      <c r="J21" s="4"/>
      <c r="K21" s="4"/>
      <c r="L21" s="4"/>
      <c r="M21" s="4"/>
      <c r="N21" s="4"/>
      <c r="O21" s="4"/>
    </row>
    <row r="22" spans="1:17" x14ac:dyDescent="0.25">
      <c r="A22" s="4"/>
      <c r="B22" s="4">
        <v>124028</v>
      </c>
      <c r="C22" s="4"/>
      <c r="D22" s="5">
        <f t="shared" si="0"/>
        <v>0</v>
      </c>
      <c r="E22" s="4"/>
      <c r="F22" s="4"/>
      <c r="G22" s="5"/>
      <c r="H22" s="4"/>
      <c r="I22" s="4"/>
      <c r="J22" s="4"/>
      <c r="K22" s="4"/>
      <c r="L22" s="4"/>
      <c r="M22" s="4"/>
      <c r="N22" s="4"/>
      <c r="O22" s="4"/>
    </row>
    <row r="23" spans="1:17" x14ac:dyDescent="0.25">
      <c r="A23" s="4">
        <v>4</v>
      </c>
      <c r="B23" s="17" t="s">
        <v>11</v>
      </c>
      <c r="C23" s="4">
        <v>3400</v>
      </c>
      <c r="D23" s="5">
        <f t="shared" si="0"/>
        <v>850</v>
      </c>
      <c r="E23" s="5">
        <v>697</v>
      </c>
      <c r="F23" s="5">
        <f>E23/C23*100</f>
        <v>20.5</v>
      </c>
      <c r="G23" s="5">
        <f>E23/D23*100</f>
        <v>82</v>
      </c>
      <c r="H23" s="4"/>
      <c r="I23" s="4"/>
      <c r="J23" s="4">
        <v>3400</v>
      </c>
      <c r="K23" s="4">
        <v>697</v>
      </c>
      <c r="L23" s="4"/>
      <c r="M23" s="4"/>
      <c r="N23" s="4"/>
      <c r="O23" s="4"/>
    </row>
    <row r="24" spans="1:17" x14ac:dyDescent="0.25">
      <c r="A24" s="4"/>
      <c r="B24" s="17"/>
      <c r="C24" s="4"/>
      <c r="D24" s="5">
        <f t="shared" si="0"/>
        <v>0</v>
      </c>
      <c r="E24" s="4"/>
      <c r="F24" s="5"/>
      <c r="G24" s="5"/>
      <c r="H24" s="4"/>
      <c r="I24" s="4"/>
      <c r="J24" s="4"/>
      <c r="K24" s="4"/>
      <c r="L24" s="4"/>
      <c r="M24" s="4"/>
      <c r="N24" s="4"/>
      <c r="O24" s="4"/>
    </row>
    <row r="25" spans="1:17" x14ac:dyDescent="0.25">
      <c r="A25" s="4">
        <v>5</v>
      </c>
      <c r="B25" s="17" t="s">
        <v>12</v>
      </c>
      <c r="C25" s="4">
        <v>5500</v>
      </c>
      <c r="D25" s="5">
        <f t="shared" si="0"/>
        <v>1375</v>
      </c>
      <c r="E25" s="4">
        <v>1689.9</v>
      </c>
      <c r="F25" s="5">
        <f>E25/C25*100</f>
        <v>30.725454545454546</v>
      </c>
      <c r="G25" s="5">
        <f>E25/D25*100</f>
        <v>122.90181818181819</v>
      </c>
      <c r="H25" s="4"/>
      <c r="I25" s="4"/>
      <c r="J25" s="4">
        <v>5500</v>
      </c>
      <c r="K25" s="4">
        <v>0</v>
      </c>
      <c r="L25" s="4"/>
      <c r="M25" s="4"/>
      <c r="N25" s="4"/>
      <c r="O25" s="4"/>
    </row>
    <row r="26" spans="1:17" x14ac:dyDescent="0.25">
      <c r="A26" s="4"/>
      <c r="B26" s="17"/>
      <c r="C26" s="4"/>
      <c r="D26" s="5">
        <f t="shared" si="0"/>
        <v>0</v>
      </c>
      <c r="E26" s="4"/>
      <c r="F26" s="5"/>
      <c r="G26" s="5"/>
      <c r="H26" s="4"/>
      <c r="I26" s="4"/>
      <c r="J26" s="4"/>
      <c r="K26" s="4"/>
      <c r="L26" s="4"/>
      <c r="M26" s="4"/>
      <c r="N26" s="4"/>
      <c r="O26" s="4"/>
    </row>
    <row r="27" spans="1:17" x14ac:dyDescent="0.25">
      <c r="A27" s="4">
        <v>6</v>
      </c>
      <c r="B27" s="17" t="s">
        <v>13</v>
      </c>
      <c r="C27" s="4">
        <v>324302.3</v>
      </c>
      <c r="D27" s="5">
        <f t="shared" si="0"/>
        <v>81075.574999999997</v>
      </c>
      <c r="E27" s="4">
        <v>82755.7</v>
      </c>
      <c r="F27" s="5">
        <f>E27/C27*100</f>
        <v>25.518073723189755</v>
      </c>
      <c r="G27" s="5">
        <f>E27/D27*100</f>
        <v>102.07229489275902</v>
      </c>
      <c r="H27" s="4"/>
      <c r="I27" s="4"/>
      <c r="J27" s="4">
        <v>324302.3</v>
      </c>
      <c r="K27" s="4">
        <v>0</v>
      </c>
      <c r="L27" s="4"/>
      <c r="M27" s="4"/>
      <c r="N27" s="4"/>
      <c r="O27" s="4"/>
    </row>
    <row r="28" spans="1:17" x14ac:dyDescent="0.25">
      <c r="A28" s="4">
        <v>7</v>
      </c>
      <c r="B28" s="17" t="s">
        <v>225</v>
      </c>
      <c r="C28" s="5">
        <v>8401.2000000000007</v>
      </c>
      <c r="D28" s="5">
        <f t="shared" si="0"/>
        <v>2100.3000000000002</v>
      </c>
      <c r="E28" s="5">
        <v>1680.2</v>
      </c>
      <c r="F28" s="5"/>
      <c r="G28" s="5"/>
      <c r="H28" s="5"/>
      <c r="I28" s="5"/>
      <c r="J28" s="5">
        <v>8401.2000000000007</v>
      </c>
      <c r="K28" s="5"/>
      <c r="L28" s="5"/>
      <c r="M28" s="5"/>
      <c r="N28" s="5"/>
      <c r="O28" s="5"/>
    </row>
    <row r="29" spans="1:17" x14ac:dyDescent="0.25">
      <c r="A29" s="4">
        <v>8</v>
      </c>
      <c r="B29" s="17" t="s">
        <v>14</v>
      </c>
      <c r="C29" s="4">
        <v>16567.5</v>
      </c>
      <c r="D29" s="5">
        <f t="shared" si="0"/>
        <v>4141.875</v>
      </c>
      <c r="E29" s="5">
        <v>1757.4</v>
      </c>
      <c r="F29" s="5">
        <f t="shared" ref="F29:F34" si="1">E29/C29*100</f>
        <v>10.607514712539611</v>
      </c>
      <c r="G29" s="5">
        <f t="shared" ref="G29:G34" si="2">E29/D29*100</f>
        <v>42.430058850158446</v>
      </c>
      <c r="H29" s="4">
        <v>6377.1</v>
      </c>
      <c r="I29" s="4">
        <v>1087.8</v>
      </c>
      <c r="J29" s="4">
        <v>3805</v>
      </c>
      <c r="K29" s="4">
        <v>629.70000000000005</v>
      </c>
      <c r="L29" s="4">
        <v>4134.7</v>
      </c>
      <c r="M29" s="4">
        <v>40.200000000000003</v>
      </c>
      <c r="N29" s="5">
        <v>2313</v>
      </c>
      <c r="O29" s="4">
        <v>0</v>
      </c>
      <c r="P29" s="25"/>
      <c r="Q29" s="26">
        <v>45</v>
      </c>
    </row>
    <row r="30" spans="1:17" x14ac:dyDescent="0.25">
      <c r="A30" s="4">
        <v>9</v>
      </c>
      <c r="B30" s="17" t="s">
        <v>15</v>
      </c>
      <c r="C30" s="4">
        <v>15</v>
      </c>
      <c r="D30" s="5">
        <f t="shared" si="0"/>
        <v>3.75</v>
      </c>
      <c r="E30" s="4">
        <v>0</v>
      </c>
      <c r="F30" s="5">
        <f t="shared" si="1"/>
        <v>0</v>
      </c>
      <c r="G30" s="5">
        <f t="shared" si="2"/>
        <v>0</v>
      </c>
      <c r="H30" s="4">
        <v>0</v>
      </c>
      <c r="I30" s="4">
        <v>0</v>
      </c>
      <c r="J30" s="4"/>
      <c r="K30" s="4">
        <v>0</v>
      </c>
      <c r="L30" s="4"/>
      <c r="M30" s="4"/>
      <c r="N30" s="4"/>
      <c r="O30" s="4"/>
    </row>
    <row r="31" spans="1:17" x14ac:dyDescent="0.25">
      <c r="A31" s="4">
        <v>10</v>
      </c>
      <c r="B31" s="17" t="s">
        <v>16</v>
      </c>
      <c r="C31" s="4">
        <v>5000</v>
      </c>
      <c r="D31" s="5">
        <f t="shared" si="0"/>
        <v>1250</v>
      </c>
      <c r="E31" s="4">
        <v>1283.5999999999999</v>
      </c>
      <c r="F31" s="5">
        <f t="shared" si="1"/>
        <v>25.672000000000001</v>
      </c>
      <c r="G31" s="5">
        <f t="shared" si="2"/>
        <v>102.688</v>
      </c>
      <c r="H31" s="4"/>
      <c r="I31" s="4"/>
      <c r="J31" s="4">
        <v>5000</v>
      </c>
      <c r="K31" s="4">
        <v>0</v>
      </c>
      <c r="L31" s="4"/>
      <c r="M31" s="4"/>
      <c r="N31" s="4"/>
      <c r="O31" s="4"/>
    </row>
    <row r="32" spans="1:17" x14ac:dyDescent="0.25">
      <c r="A32" s="4">
        <v>11</v>
      </c>
      <c r="B32" s="17" t="s">
        <v>17</v>
      </c>
      <c r="C32" s="4">
        <v>3664.5</v>
      </c>
      <c r="D32" s="5">
        <f t="shared" si="0"/>
        <v>916.125</v>
      </c>
      <c r="E32" s="4">
        <v>740.6</v>
      </c>
      <c r="F32" s="5">
        <f t="shared" si="1"/>
        <v>20.210124164278891</v>
      </c>
      <c r="G32" s="5">
        <f t="shared" si="2"/>
        <v>80.840496657115565</v>
      </c>
      <c r="H32" s="4"/>
      <c r="I32" s="4"/>
      <c r="J32" s="4">
        <v>3664.5</v>
      </c>
      <c r="K32" s="4">
        <v>0</v>
      </c>
      <c r="L32" s="4"/>
      <c r="M32" s="4"/>
      <c r="N32" s="4"/>
      <c r="O32" s="4"/>
    </row>
    <row r="33" spans="1:15" x14ac:dyDescent="0.25">
      <c r="A33" s="4">
        <v>12</v>
      </c>
      <c r="B33" s="17" t="s">
        <v>18</v>
      </c>
      <c r="C33" s="4">
        <v>9000</v>
      </c>
      <c r="D33" s="5">
        <f t="shared" si="0"/>
        <v>2250</v>
      </c>
      <c r="E33" s="4">
        <v>1661.1</v>
      </c>
      <c r="F33" s="5">
        <f t="shared" si="1"/>
        <v>18.456666666666667</v>
      </c>
      <c r="G33" s="5">
        <f t="shared" si="2"/>
        <v>73.826666666666668</v>
      </c>
      <c r="H33" s="4"/>
      <c r="I33" s="4"/>
      <c r="J33" s="4">
        <v>9000</v>
      </c>
      <c r="K33" s="4">
        <v>0</v>
      </c>
      <c r="L33" s="4"/>
      <c r="M33" s="4"/>
      <c r="N33" s="4"/>
      <c r="O33" s="4"/>
    </row>
    <row r="34" spans="1:15" x14ac:dyDescent="0.25">
      <c r="A34" s="4">
        <v>13</v>
      </c>
      <c r="B34" s="17" t="s">
        <v>19</v>
      </c>
      <c r="C34" s="4">
        <v>14500</v>
      </c>
      <c r="D34" s="5">
        <f t="shared" si="0"/>
        <v>3625</v>
      </c>
      <c r="E34" s="4">
        <v>2019.2</v>
      </c>
      <c r="F34" s="5">
        <f t="shared" si="1"/>
        <v>13.925517241379309</v>
      </c>
      <c r="G34" s="5">
        <f t="shared" si="2"/>
        <v>55.702068965517235</v>
      </c>
      <c r="H34" s="4"/>
      <c r="I34" s="4"/>
      <c r="J34" s="4">
        <v>14500</v>
      </c>
      <c r="K34" s="4">
        <v>0</v>
      </c>
      <c r="L34" s="4"/>
      <c r="M34" s="4"/>
      <c r="N34" s="4"/>
      <c r="O34" s="4"/>
    </row>
    <row r="35" spans="1:15" x14ac:dyDescent="0.25">
      <c r="A35" s="4">
        <v>14</v>
      </c>
      <c r="B35" s="17" t="s">
        <v>69</v>
      </c>
      <c r="C35" s="4"/>
      <c r="D35" s="5">
        <f t="shared" si="0"/>
        <v>0</v>
      </c>
      <c r="E35" s="5">
        <v>111.7</v>
      </c>
      <c r="F35" s="5"/>
      <c r="G35" s="5"/>
      <c r="H35" s="4"/>
      <c r="I35" s="4"/>
      <c r="J35" s="4"/>
      <c r="K35" s="4">
        <v>0</v>
      </c>
      <c r="L35" s="4"/>
      <c r="M35" s="4"/>
      <c r="N35" s="4"/>
      <c r="O35" s="4"/>
    </row>
    <row r="36" spans="1:15" x14ac:dyDescent="0.25">
      <c r="A36" s="4">
        <v>15</v>
      </c>
      <c r="B36" s="17" t="s">
        <v>20</v>
      </c>
      <c r="C36" s="4">
        <v>2720</v>
      </c>
      <c r="D36" s="5">
        <f t="shared" si="0"/>
        <v>680</v>
      </c>
      <c r="E36" s="4">
        <v>492.7</v>
      </c>
      <c r="F36" s="15">
        <f>E36/C36*100</f>
        <v>18.113970588235293</v>
      </c>
      <c r="G36" s="5">
        <f>E36/D36*100</f>
        <v>72.455882352941174</v>
      </c>
      <c r="H36" s="4"/>
      <c r="I36" s="4"/>
      <c r="J36" s="4">
        <v>2720</v>
      </c>
      <c r="K36" s="4">
        <v>0</v>
      </c>
      <c r="L36" s="4"/>
      <c r="M36" s="4"/>
      <c r="N36" s="4"/>
      <c r="O36" s="4"/>
    </row>
    <row r="37" spans="1:15" x14ac:dyDescent="0.25">
      <c r="A37" s="4">
        <v>16</v>
      </c>
      <c r="B37" s="17" t="s">
        <v>23</v>
      </c>
      <c r="C37" s="4"/>
      <c r="D37" s="5">
        <f t="shared" si="0"/>
        <v>0</v>
      </c>
      <c r="E37" s="4">
        <v>867.3</v>
      </c>
      <c r="F37" s="4"/>
      <c r="G37" s="5"/>
      <c r="H37" s="4"/>
      <c r="I37" s="4"/>
      <c r="J37" s="4"/>
      <c r="K37" s="4">
        <v>0</v>
      </c>
      <c r="L37" s="4"/>
      <c r="M37" s="4"/>
      <c r="N37" s="4"/>
      <c r="O37" s="4"/>
    </row>
    <row r="38" spans="1:15" x14ac:dyDescent="0.25">
      <c r="A38" s="4">
        <v>17</v>
      </c>
      <c r="B38" s="17" t="s">
        <v>212</v>
      </c>
      <c r="C38" s="4"/>
      <c r="D38" s="5">
        <f t="shared" si="0"/>
        <v>0</v>
      </c>
      <c r="E38" s="5">
        <v>450</v>
      </c>
      <c r="F38" s="4"/>
      <c r="G38" s="5"/>
      <c r="H38" s="4"/>
      <c r="I38" s="4"/>
      <c r="J38" s="4"/>
      <c r="K38" s="4">
        <v>0</v>
      </c>
      <c r="L38" s="4"/>
      <c r="M38" s="4"/>
      <c r="N38" s="4"/>
      <c r="O38" s="4"/>
    </row>
    <row r="39" spans="1:15" x14ac:dyDescent="0.25">
      <c r="A39" s="4"/>
      <c r="B39" s="17"/>
      <c r="C39" s="5">
        <f>C7+C11+C18+C24+C25+C27+C29+C30+C31+C32+C33+C34+C36+C37+C23+C35+C38+C28</f>
        <v>455399.5</v>
      </c>
      <c r="D39" s="5">
        <f t="shared" si="0"/>
        <v>113849.875</v>
      </c>
      <c r="E39" s="5">
        <f>E7+E11+E18+E24+E25+E27+E29+E30+E31+E32+E33+E34+E36+E37+E23+E35+E38</f>
        <v>110718.70000000001</v>
      </c>
      <c r="F39" s="5">
        <f>E39/C39*100</f>
        <v>24.312433368943097</v>
      </c>
      <c r="G39" s="5">
        <f>E39/D39*100</f>
        <v>97.249733475772388</v>
      </c>
      <c r="H39" s="4">
        <f>H7+H11+H18+H24+H25+H27+H29+H30+H31+H32+H33+H34+H36+H37+H23</f>
        <v>7674.6</v>
      </c>
      <c r="I39" s="4">
        <f>I7+I11+I18+I24+I25+I27+I29+I30+I31+I32+I33+I34+I36+I37+I23</f>
        <v>1087.8</v>
      </c>
      <c r="J39" s="4">
        <f>J7+J11+J18+J24+J25+J27+J29+J30+J31+J32+J33+J34+J36+J37+J23</f>
        <v>432822.1</v>
      </c>
      <c r="K39" s="4">
        <f>K7+K11+K18+K24+K25+K27+K29+K30+K31+K32+K33+K34+K36+K37+K23+K35+K38</f>
        <v>1326.7</v>
      </c>
      <c r="L39" s="4">
        <f>L7+L11+L18+L24+L25+L27+L29+L30+L31+L32+L33+L34+L36+L37+L23</f>
        <v>4215.2</v>
      </c>
      <c r="M39" s="4">
        <f>M7+M11+M18+M24+M25+M27+M29+M30+M31+M32+M33+M34+M36+M37+M23</f>
        <v>40.200000000000003</v>
      </c>
      <c r="N39" s="4">
        <f>N7+N11+N18+N24+N25+N27+N29+N30+N31+N32+N33+N34+N36+N37+N23</f>
        <v>2327.5</v>
      </c>
      <c r="O39" s="4">
        <v>0</v>
      </c>
    </row>
    <row r="40" spans="1:15" x14ac:dyDescent="0.25">
      <c r="A40" s="1"/>
      <c r="B40" s="1"/>
      <c r="C40" s="1"/>
      <c r="D40" s="1"/>
      <c r="E40" s="18"/>
      <c r="F40" s="16" t="s">
        <v>213</v>
      </c>
      <c r="G40" s="16" t="s">
        <v>209</v>
      </c>
      <c r="H40" s="1"/>
      <c r="I40" s="1"/>
      <c r="J40" s="3"/>
      <c r="K40" s="1"/>
      <c r="L40" s="1"/>
      <c r="M40" s="1"/>
      <c r="N40" s="1"/>
      <c r="O40" s="1"/>
    </row>
    <row r="41" spans="1:15" x14ac:dyDescent="0.25">
      <c r="A41" s="1"/>
      <c r="B41" s="16" t="s">
        <v>205</v>
      </c>
      <c r="C41" s="3">
        <f>C39-C32-C27-C28</f>
        <v>119031.50000000001</v>
      </c>
      <c r="D41" s="3">
        <f>D39-D32-D27</f>
        <v>31858.175000000003</v>
      </c>
      <c r="E41" s="3">
        <f>E39-E32-E27-E28</f>
        <v>25542.200000000008</v>
      </c>
      <c r="F41" s="3">
        <f>E41/D41*100</f>
        <v>80.17471182828271</v>
      </c>
      <c r="G41" s="3">
        <f>E41/C41*100</f>
        <v>21.458353461058632</v>
      </c>
      <c r="H41" s="1"/>
      <c r="I41" s="1"/>
      <c r="J41" s="3"/>
      <c r="K41" s="1"/>
      <c r="L41" s="1"/>
      <c r="M41" s="1"/>
      <c r="N41" s="1"/>
      <c r="O41" s="1"/>
    </row>
  </sheetData>
  <mergeCells count="6">
    <mergeCell ref="N3:O3"/>
    <mergeCell ref="D1:I1"/>
    <mergeCell ref="C3:G3"/>
    <mergeCell ref="H3:I3"/>
    <mergeCell ref="J3:K3"/>
    <mergeCell ref="L3:M3"/>
  </mergeCells>
  <pageMargins left="0.37" right="0.19685039370078741" top="0.19685039370078741" bottom="0.19685039370078741" header="0.19685039370078741" footer="0.19685039370078741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33" zoomScaleNormal="100" workbookViewId="0">
      <selection activeCell="I46" sqref="I46"/>
    </sheetView>
  </sheetViews>
  <sheetFormatPr defaultRowHeight="15" x14ac:dyDescent="0.25"/>
  <cols>
    <col min="1" max="1" width="4.140625" customWidth="1"/>
    <col min="2" max="2" width="27.85546875" customWidth="1"/>
    <col min="3" max="3" width="10.7109375" customWidth="1"/>
    <col min="4" max="4" width="10.28515625" customWidth="1"/>
    <col min="5" max="5" width="11.7109375" customWidth="1"/>
    <col min="10" max="10" width="10.5703125" customWidth="1"/>
  </cols>
  <sheetData>
    <row r="1" spans="1:15" x14ac:dyDescent="0.25">
      <c r="A1" s="1" t="s">
        <v>217</v>
      </c>
      <c r="B1" s="1"/>
      <c r="C1" s="16"/>
      <c r="D1" s="33" t="s">
        <v>211</v>
      </c>
      <c r="E1" s="33"/>
      <c r="F1" s="33"/>
      <c r="G1" s="33"/>
      <c r="H1" s="33"/>
      <c r="I1" s="33"/>
      <c r="J1" s="16"/>
      <c r="K1" s="16"/>
      <c r="L1" s="16"/>
      <c r="M1" s="16"/>
      <c r="N1" s="16"/>
      <c r="O1" s="16"/>
    </row>
    <row r="2" spans="1:15" ht="15.75" thickBot="1" x14ac:dyDescent="0.3">
      <c r="A2" s="1"/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15.75" thickBot="1" x14ac:dyDescent="0.3">
      <c r="A3" s="1"/>
      <c r="B3" s="1" t="s">
        <v>234</v>
      </c>
      <c r="C3" s="34" t="s">
        <v>208</v>
      </c>
      <c r="D3" s="34"/>
      <c r="E3" s="34"/>
      <c r="F3" s="34"/>
      <c r="G3" s="34"/>
      <c r="H3" s="31" t="s">
        <v>4</v>
      </c>
      <c r="I3" s="32"/>
      <c r="J3" s="31" t="s">
        <v>5</v>
      </c>
      <c r="K3" s="32"/>
      <c r="L3" s="31" t="s">
        <v>6</v>
      </c>
      <c r="M3" s="32"/>
      <c r="N3" s="31" t="s">
        <v>7</v>
      </c>
      <c r="O3" s="32"/>
    </row>
    <row r="4" spans="1:15" x14ac:dyDescent="0.25">
      <c r="A4" s="4"/>
      <c r="B4" s="17"/>
      <c r="C4" s="17" t="s">
        <v>1</v>
      </c>
      <c r="D4" s="17" t="s">
        <v>235</v>
      </c>
      <c r="E4" s="17" t="s">
        <v>214</v>
      </c>
      <c r="F4" s="17" t="s">
        <v>3</v>
      </c>
      <c r="G4" s="17" t="s">
        <v>66</v>
      </c>
      <c r="H4" s="19" t="s">
        <v>1</v>
      </c>
      <c r="I4" s="19" t="s">
        <v>2</v>
      </c>
      <c r="J4" s="19" t="s">
        <v>1</v>
      </c>
      <c r="K4" s="19" t="s">
        <v>2</v>
      </c>
      <c r="L4" s="19" t="s">
        <v>1</v>
      </c>
      <c r="M4" s="19" t="s">
        <v>2</v>
      </c>
      <c r="N4" s="19" t="s">
        <v>1</v>
      </c>
      <c r="O4" s="19" t="s">
        <v>2</v>
      </c>
    </row>
    <row r="5" spans="1:15" x14ac:dyDescent="0.25">
      <c r="A5" s="17"/>
      <c r="B5" s="17" t="s">
        <v>0</v>
      </c>
      <c r="C5" s="4"/>
      <c r="D5" s="4" t="s">
        <v>65</v>
      </c>
      <c r="E5" s="17" t="s">
        <v>235</v>
      </c>
      <c r="F5" s="4" t="s">
        <v>215</v>
      </c>
      <c r="G5" s="4" t="s">
        <v>235</v>
      </c>
      <c r="H5" s="4"/>
      <c r="I5" s="4"/>
      <c r="J5" s="4"/>
      <c r="K5" s="4"/>
      <c r="L5" s="4"/>
      <c r="M5" s="4"/>
      <c r="N5" s="4"/>
      <c r="O5" s="4"/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4">
        <v>1</v>
      </c>
      <c r="B7" s="17" t="s">
        <v>8</v>
      </c>
      <c r="C7" s="4">
        <v>2753.2</v>
      </c>
      <c r="D7" s="5">
        <f>C7/12*4</f>
        <v>917.73333333333323</v>
      </c>
      <c r="E7" s="4">
        <v>1667.6</v>
      </c>
      <c r="F7" s="5">
        <f>E7/C7*100</f>
        <v>60.569519105041401</v>
      </c>
      <c r="G7" s="5">
        <f>E7/D7*100</f>
        <v>181.70855731512424</v>
      </c>
      <c r="H7" s="4">
        <v>0</v>
      </c>
      <c r="I7" s="4">
        <v>0</v>
      </c>
      <c r="J7" s="4">
        <v>2753.2</v>
      </c>
      <c r="K7" s="4">
        <v>0</v>
      </c>
      <c r="L7" s="4">
        <v>0</v>
      </c>
      <c r="M7" s="4">
        <v>0</v>
      </c>
      <c r="N7" s="4">
        <v>0</v>
      </c>
      <c r="O7" s="4">
        <v>0</v>
      </c>
    </row>
    <row r="8" spans="1:15" x14ac:dyDescent="0.25">
      <c r="A8" s="4"/>
      <c r="B8" s="6" t="s">
        <v>22</v>
      </c>
      <c r="C8" s="4"/>
      <c r="D8" s="5">
        <f t="shared" ref="D8:D39" si="0">C8/12*4</f>
        <v>0</v>
      </c>
      <c r="E8" s="5">
        <v>0</v>
      </c>
      <c r="F8" s="4"/>
      <c r="G8" s="5"/>
      <c r="H8" s="4"/>
      <c r="I8" s="4"/>
      <c r="J8" s="4"/>
      <c r="K8" s="4"/>
      <c r="L8" s="4"/>
      <c r="M8" s="4"/>
      <c r="N8" s="4"/>
      <c r="O8" s="4"/>
    </row>
    <row r="9" spans="1:15" x14ac:dyDescent="0.25">
      <c r="A9" s="4"/>
      <c r="B9" s="4" t="s">
        <v>21</v>
      </c>
      <c r="C9" s="4"/>
      <c r="D9" s="5">
        <f t="shared" si="0"/>
        <v>0</v>
      </c>
      <c r="E9" s="5">
        <v>0</v>
      </c>
      <c r="F9" s="4"/>
      <c r="G9" s="5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4"/>
      <c r="B10" s="4"/>
      <c r="C10" s="4"/>
      <c r="D10" s="5">
        <f t="shared" si="0"/>
        <v>0</v>
      </c>
      <c r="E10" s="4"/>
      <c r="F10" s="4"/>
      <c r="G10" s="5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4">
        <v>2</v>
      </c>
      <c r="B11" s="17" t="s">
        <v>9</v>
      </c>
      <c r="C11" s="4">
        <v>7857.5</v>
      </c>
      <c r="D11" s="5">
        <f t="shared" si="0"/>
        <v>2619.1666666666665</v>
      </c>
      <c r="E11" s="4">
        <v>1387.9</v>
      </c>
      <c r="F11" s="5">
        <f>E11/C11*100</f>
        <v>17.663378937321031</v>
      </c>
      <c r="G11" s="5">
        <f>E11/D11*100</f>
        <v>52.990136811963097</v>
      </c>
      <c r="H11" s="4">
        <f>1298.3-0.8</f>
        <v>1297.5</v>
      </c>
      <c r="I11" s="4">
        <v>77.8</v>
      </c>
      <c r="J11" s="4">
        <f>11223.2-4700.8-63.6</f>
        <v>6458.8</v>
      </c>
      <c r="K11" s="4">
        <v>1046.0999999999999</v>
      </c>
      <c r="L11" s="4">
        <v>80.5</v>
      </c>
      <c r="M11" s="4">
        <v>0</v>
      </c>
      <c r="N11" s="4">
        <v>14.5</v>
      </c>
      <c r="O11" s="4">
        <v>0</v>
      </c>
    </row>
    <row r="12" spans="1:15" x14ac:dyDescent="0.25">
      <c r="A12" s="4"/>
      <c r="B12" s="4">
        <v>101026</v>
      </c>
      <c r="C12" s="4"/>
      <c r="D12" s="5">
        <f t="shared" si="0"/>
        <v>0</v>
      </c>
      <c r="E12" s="4"/>
      <c r="F12" s="4"/>
      <c r="G12" s="5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4"/>
      <c r="B13" s="4">
        <v>101034</v>
      </c>
      <c r="C13" s="4"/>
      <c r="D13" s="5">
        <f t="shared" si="0"/>
        <v>0</v>
      </c>
      <c r="E13" s="4"/>
      <c r="F13" s="4"/>
      <c r="G13" s="5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4"/>
      <c r="B14" s="4">
        <v>123038</v>
      </c>
      <c r="C14" s="4"/>
      <c r="D14" s="5">
        <f t="shared" si="0"/>
        <v>0</v>
      </c>
      <c r="E14" s="4"/>
      <c r="F14" s="4"/>
      <c r="G14" s="5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>
        <v>125033</v>
      </c>
      <c r="C15" s="4"/>
      <c r="D15" s="5">
        <f t="shared" si="0"/>
        <v>0</v>
      </c>
      <c r="E15" s="4"/>
      <c r="F15" s="4"/>
      <c r="G15" s="5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>
        <v>124036</v>
      </c>
      <c r="C16" s="4"/>
      <c r="D16" s="5">
        <f t="shared" si="0"/>
        <v>0</v>
      </c>
      <c r="E16" s="4"/>
      <c r="F16" s="4"/>
      <c r="G16" s="5"/>
      <c r="H16" s="4"/>
      <c r="I16" s="4"/>
      <c r="J16" s="4"/>
      <c r="K16" s="4"/>
      <c r="L16" s="4"/>
      <c r="M16" s="4"/>
      <c r="N16" s="4"/>
      <c r="O16" s="4"/>
    </row>
    <row r="17" spans="1:16" x14ac:dyDescent="0.25">
      <c r="A17" s="4"/>
      <c r="B17" s="4"/>
      <c r="C17" s="4"/>
      <c r="D17" s="5">
        <f t="shared" si="0"/>
        <v>0</v>
      </c>
      <c r="E17" s="4"/>
      <c r="F17" s="4"/>
      <c r="G17" s="5"/>
      <c r="H17" s="4"/>
      <c r="I17" s="4"/>
      <c r="J17" s="4"/>
      <c r="K17" s="4"/>
      <c r="L17" s="4"/>
      <c r="M17" s="4"/>
      <c r="N17" s="4"/>
      <c r="O17" s="4"/>
    </row>
    <row r="18" spans="1:16" x14ac:dyDescent="0.25">
      <c r="A18" s="4">
        <v>3</v>
      </c>
      <c r="B18" s="17" t="s">
        <v>10</v>
      </c>
      <c r="C18" s="4">
        <v>51718.3</v>
      </c>
      <c r="D18" s="5">
        <f t="shared" si="0"/>
        <v>17239.433333333334</v>
      </c>
      <c r="E18" s="5">
        <v>14345.5</v>
      </c>
      <c r="F18" s="5">
        <f>E18/C18*100</f>
        <v>27.737764002297055</v>
      </c>
      <c r="G18" s="5">
        <f>E18/D18*100</f>
        <v>83.213292006891166</v>
      </c>
      <c r="H18" s="4">
        <v>0</v>
      </c>
      <c r="I18" s="4">
        <v>0</v>
      </c>
      <c r="J18" s="4">
        <v>51718.3</v>
      </c>
      <c r="K18" s="4">
        <v>0</v>
      </c>
      <c r="L18" s="4"/>
      <c r="M18" s="4">
        <v>0</v>
      </c>
      <c r="N18" s="4"/>
      <c r="O18" s="4">
        <v>0</v>
      </c>
    </row>
    <row r="19" spans="1:16" x14ac:dyDescent="0.25">
      <c r="A19" s="4"/>
      <c r="B19" s="4">
        <v>101059</v>
      </c>
      <c r="C19" s="5"/>
      <c r="D19" s="5">
        <f t="shared" si="0"/>
        <v>0</v>
      </c>
      <c r="E19" s="5"/>
      <c r="F19" s="5"/>
      <c r="G19" s="5"/>
      <c r="H19" s="5"/>
      <c r="I19" s="5"/>
      <c r="J19" s="5"/>
      <c r="K19" s="5">
        <v>13259.2</v>
      </c>
      <c r="L19" s="5"/>
      <c r="M19" s="5"/>
      <c r="N19" s="5"/>
      <c r="O19" s="5"/>
    </row>
    <row r="20" spans="1:16" x14ac:dyDescent="0.25">
      <c r="A20" s="4"/>
      <c r="B20" s="4">
        <v>123020</v>
      </c>
      <c r="C20" s="4"/>
      <c r="D20" s="5">
        <f t="shared" si="0"/>
        <v>0</v>
      </c>
      <c r="E20" s="4"/>
      <c r="F20" s="4"/>
      <c r="G20" s="5"/>
      <c r="H20" s="4"/>
      <c r="I20" s="4"/>
      <c r="J20" s="4"/>
      <c r="K20" s="4"/>
      <c r="L20" s="4"/>
      <c r="M20" s="4"/>
      <c r="N20" s="4"/>
      <c r="O20" s="4"/>
    </row>
    <row r="21" spans="1:16" x14ac:dyDescent="0.25">
      <c r="A21" s="4"/>
      <c r="B21" s="4">
        <v>125025</v>
      </c>
      <c r="C21" s="4"/>
      <c r="D21" s="5">
        <f t="shared" si="0"/>
        <v>0</v>
      </c>
      <c r="E21" s="4"/>
      <c r="F21" s="4"/>
      <c r="G21" s="5"/>
      <c r="H21" s="4"/>
      <c r="I21" s="4"/>
      <c r="J21" s="4"/>
      <c r="K21" s="4"/>
      <c r="L21" s="4"/>
      <c r="M21" s="4"/>
      <c r="N21" s="4"/>
      <c r="O21" s="4"/>
    </row>
    <row r="22" spans="1:16" x14ac:dyDescent="0.25">
      <c r="A22" s="4"/>
      <c r="B22" s="4">
        <v>124028</v>
      </c>
      <c r="C22" s="4"/>
      <c r="D22" s="5">
        <f t="shared" si="0"/>
        <v>0</v>
      </c>
      <c r="E22" s="4"/>
      <c r="F22" s="4"/>
      <c r="G22" s="5"/>
      <c r="H22" s="4"/>
      <c r="I22" s="4"/>
      <c r="J22" s="4"/>
      <c r="K22" s="4"/>
      <c r="L22" s="4"/>
      <c r="M22" s="4"/>
      <c r="N22" s="4"/>
      <c r="O22" s="4"/>
    </row>
    <row r="23" spans="1:16" x14ac:dyDescent="0.25">
      <c r="A23" s="4">
        <v>4</v>
      </c>
      <c r="B23" s="17" t="s">
        <v>11</v>
      </c>
      <c r="C23" s="4">
        <v>3400</v>
      </c>
      <c r="D23" s="5">
        <f t="shared" si="0"/>
        <v>1133.3333333333333</v>
      </c>
      <c r="E23" s="5">
        <v>787.5</v>
      </c>
      <c r="F23" s="5">
        <f>E23/C23*100</f>
        <v>23.161764705882355</v>
      </c>
      <c r="G23" s="5">
        <f>E23/D23*100</f>
        <v>69.485294117647072</v>
      </c>
      <c r="H23" s="4"/>
      <c r="I23" s="4"/>
      <c r="J23" s="4">
        <v>3400</v>
      </c>
      <c r="K23" s="4">
        <v>697</v>
      </c>
      <c r="L23" s="4"/>
      <c r="M23" s="4"/>
      <c r="N23" s="4"/>
      <c r="O23" s="4"/>
    </row>
    <row r="24" spans="1:16" x14ac:dyDescent="0.25">
      <c r="A24" s="4"/>
      <c r="B24" s="17"/>
      <c r="C24" s="4"/>
      <c r="D24" s="5">
        <f t="shared" si="0"/>
        <v>0</v>
      </c>
      <c r="E24" s="4"/>
      <c r="F24" s="5"/>
      <c r="G24" s="5"/>
      <c r="H24" s="4"/>
      <c r="I24" s="4"/>
      <c r="J24" s="4"/>
      <c r="K24" s="4"/>
      <c r="L24" s="4"/>
      <c r="M24" s="4"/>
      <c r="N24" s="4"/>
      <c r="O24" s="4"/>
    </row>
    <row r="25" spans="1:16" x14ac:dyDescent="0.25">
      <c r="A25" s="4">
        <v>5</v>
      </c>
      <c r="B25" s="17" t="s">
        <v>12</v>
      </c>
      <c r="C25" s="4">
        <v>5500</v>
      </c>
      <c r="D25" s="5">
        <f t="shared" si="0"/>
        <v>1833.3333333333333</v>
      </c>
      <c r="E25" s="4">
        <v>1782.7</v>
      </c>
      <c r="F25" s="5">
        <f>E25/C25*100</f>
        <v>32.412727272727274</v>
      </c>
      <c r="G25" s="5">
        <f>E25/D25*100</f>
        <v>97.238181818181829</v>
      </c>
      <c r="H25" s="4"/>
      <c r="I25" s="4"/>
      <c r="J25" s="4">
        <v>5500</v>
      </c>
      <c r="K25" s="4">
        <v>0</v>
      </c>
      <c r="L25" s="4"/>
      <c r="M25" s="4"/>
      <c r="N25" s="4"/>
      <c r="O25" s="4"/>
    </row>
    <row r="26" spans="1:16" x14ac:dyDescent="0.25">
      <c r="A26" s="4"/>
      <c r="B26" s="17"/>
      <c r="C26" s="4"/>
      <c r="D26" s="5">
        <f t="shared" si="0"/>
        <v>0</v>
      </c>
      <c r="E26" s="4"/>
      <c r="F26" s="5"/>
      <c r="G26" s="5"/>
      <c r="H26" s="4"/>
      <c r="I26" s="4"/>
      <c r="J26" s="4"/>
      <c r="K26" s="4"/>
      <c r="L26" s="4"/>
      <c r="M26" s="4"/>
      <c r="N26" s="4"/>
      <c r="O26" s="4"/>
    </row>
    <row r="27" spans="1:16" x14ac:dyDescent="0.25">
      <c r="A27" s="4">
        <v>6</v>
      </c>
      <c r="B27" s="17" t="s">
        <v>13</v>
      </c>
      <c r="C27" s="4">
        <v>324302.3</v>
      </c>
      <c r="D27" s="5">
        <f t="shared" si="0"/>
        <v>108100.76666666666</v>
      </c>
      <c r="E27" s="4">
        <v>108100.7</v>
      </c>
      <c r="F27" s="5">
        <f>E27/C27*100</f>
        <v>33.333312776381788</v>
      </c>
      <c r="G27" s="5">
        <f>E27/D27*100</f>
        <v>99.999938329145365</v>
      </c>
      <c r="H27" s="4"/>
      <c r="I27" s="4"/>
      <c r="J27" s="4">
        <v>324302.3</v>
      </c>
      <c r="K27" s="4">
        <v>0</v>
      </c>
      <c r="L27" s="4"/>
      <c r="M27" s="4"/>
      <c r="N27" s="4"/>
      <c r="O27" s="4"/>
    </row>
    <row r="28" spans="1:16" x14ac:dyDescent="0.25">
      <c r="A28" s="4">
        <v>7</v>
      </c>
      <c r="B28" s="17" t="s">
        <v>225</v>
      </c>
      <c r="C28" s="5">
        <v>8401.2000000000007</v>
      </c>
      <c r="D28" s="5">
        <f t="shared" si="0"/>
        <v>2800.4</v>
      </c>
      <c r="E28" s="5">
        <v>2380.3000000000002</v>
      </c>
      <c r="F28" s="5"/>
      <c r="G28" s="5"/>
      <c r="H28" s="5"/>
      <c r="I28" s="5"/>
      <c r="J28" s="5">
        <v>8401.2000000000007</v>
      </c>
      <c r="K28" s="5"/>
      <c r="L28" s="5"/>
      <c r="M28" s="5"/>
      <c r="N28" s="5"/>
      <c r="O28" s="5"/>
    </row>
    <row r="29" spans="1:16" x14ac:dyDescent="0.25">
      <c r="A29" s="4">
        <v>8</v>
      </c>
      <c r="B29" s="17" t="s">
        <v>14</v>
      </c>
      <c r="C29" s="4">
        <v>16567.5</v>
      </c>
      <c r="D29" s="5">
        <f t="shared" si="0"/>
        <v>5522.5</v>
      </c>
      <c r="E29" s="5">
        <v>1903.9</v>
      </c>
      <c r="F29" s="5">
        <f t="shared" ref="F29:F34" si="1">E29/C29*100</f>
        <v>11.491776067602235</v>
      </c>
      <c r="G29" s="5">
        <f t="shared" ref="G29:G34" si="2">E29/D29*100</f>
        <v>34.475328202806701</v>
      </c>
      <c r="H29" s="4">
        <v>6377.1</v>
      </c>
      <c r="I29" s="4">
        <v>1087.8</v>
      </c>
      <c r="J29" s="4">
        <v>3805</v>
      </c>
      <c r="K29" s="4">
        <v>629.70000000000005</v>
      </c>
      <c r="L29" s="4">
        <v>4134.7</v>
      </c>
      <c r="M29" s="4">
        <v>40.200000000000003</v>
      </c>
      <c r="N29" s="5">
        <v>2313</v>
      </c>
      <c r="O29" s="4">
        <v>0</v>
      </c>
      <c r="P29" s="25"/>
    </row>
    <row r="30" spans="1:16" x14ac:dyDescent="0.25">
      <c r="A30" s="4">
        <v>9</v>
      </c>
      <c r="B30" s="17" t="s">
        <v>15</v>
      </c>
      <c r="C30" s="4">
        <v>15</v>
      </c>
      <c r="D30" s="5">
        <f t="shared" si="0"/>
        <v>5</v>
      </c>
      <c r="E30" s="4">
        <v>0</v>
      </c>
      <c r="F30" s="5">
        <f t="shared" si="1"/>
        <v>0</v>
      </c>
      <c r="G30" s="5">
        <f t="shared" si="2"/>
        <v>0</v>
      </c>
      <c r="H30" s="4">
        <v>0</v>
      </c>
      <c r="I30" s="4">
        <v>0</v>
      </c>
      <c r="J30" s="4"/>
      <c r="K30" s="4">
        <v>0</v>
      </c>
      <c r="L30" s="4"/>
      <c r="M30" s="4"/>
      <c r="N30" s="4"/>
      <c r="O30" s="4"/>
    </row>
    <row r="31" spans="1:16" x14ac:dyDescent="0.25">
      <c r="A31" s="4">
        <v>10</v>
      </c>
      <c r="B31" s="17" t="s">
        <v>16</v>
      </c>
      <c r="C31" s="4">
        <v>5000</v>
      </c>
      <c r="D31" s="5">
        <f t="shared" si="0"/>
        <v>1666.6666666666667</v>
      </c>
      <c r="E31" s="4">
        <v>1853.6</v>
      </c>
      <c r="F31" s="5">
        <f t="shared" si="1"/>
        <v>37.072000000000003</v>
      </c>
      <c r="G31" s="5">
        <f t="shared" si="2"/>
        <v>111.21599999999998</v>
      </c>
      <c r="H31" s="4"/>
      <c r="I31" s="4"/>
      <c r="J31" s="4">
        <v>5000</v>
      </c>
      <c r="K31" s="4">
        <v>0</v>
      </c>
      <c r="L31" s="4"/>
      <c r="M31" s="4"/>
      <c r="N31" s="4"/>
      <c r="O31" s="4"/>
    </row>
    <row r="32" spans="1:16" x14ac:dyDescent="0.25">
      <c r="A32" s="4">
        <v>11</v>
      </c>
      <c r="B32" s="17" t="s">
        <v>17</v>
      </c>
      <c r="C32" s="4">
        <v>3664.5</v>
      </c>
      <c r="D32" s="5">
        <f t="shared" si="0"/>
        <v>1221.5</v>
      </c>
      <c r="E32" s="4">
        <v>740.6</v>
      </c>
      <c r="F32" s="5">
        <f t="shared" si="1"/>
        <v>20.210124164278891</v>
      </c>
      <c r="G32" s="5">
        <f t="shared" si="2"/>
        <v>60.630372492836685</v>
      </c>
      <c r="H32" s="4"/>
      <c r="I32" s="4"/>
      <c r="J32" s="4">
        <v>3664.5</v>
      </c>
      <c r="K32" s="4">
        <v>0</v>
      </c>
      <c r="L32" s="4"/>
      <c r="M32" s="4"/>
      <c r="N32" s="4"/>
      <c r="O32" s="4"/>
    </row>
    <row r="33" spans="1:15" x14ac:dyDescent="0.25">
      <c r="A33" s="4">
        <v>12</v>
      </c>
      <c r="B33" s="17" t="s">
        <v>18</v>
      </c>
      <c r="C33" s="4">
        <v>9000</v>
      </c>
      <c r="D33" s="5">
        <f t="shared" si="0"/>
        <v>3000</v>
      </c>
      <c r="E33" s="4">
        <v>2004.2</v>
      </c>
      <c r="F33" s="5">
        <f t="shared" si="1"/>
        <v>22.268888888888888</v>
      </c>
      <c r="G33" s="5">
        <f t="shared" si="2"/>
        <v>66.806666666666672</v>
      </c>
      <c r="H33" s="4"/>
      <c r="I33" s="4"/>
      <c r="J33" s="4">
        <v>9000</v>
      </c>
      <c r="K33" s="4">
        <v>0</v>
      </c>
      <c r="L33" s="4"/>
      <c r="M33" s="4"/>
      <c r="N33" s="4"/>
      <c r="O33" s="4"/>
    </row>
    <row r="34" spans="1:15" x14ac:dyDescent="0.25">
      <c r="A34" s="4">
        <v>13</v>
      </c>
      <c r="B34" s="17" t="s">
        <v>19</v>
      </c>
      <c r="C34" s="4">
        <v>14500</v>
      </c>
      <c r="D34" s="5">
        <f t="shared" si="0"/>
        <v>4833.333333333333</v>
      </c>
      <c r="E34" s="4">
        <v>2314.1</v>
      </c>
      <c r="F34" s="5">
        <f t="shared" si="1"/>
        <v>15.959310344827585</v>
      </c>
      <c r="G34" s="5">
        <f t="shared" si="2"/>
        <v>47.877931034482764</v>
      </c>
      <c r="H34" s="4"/>
      <c r="I34" s="4"/>
      <c r="J34" s="4">
        <v>14500</v>
      </c>
      <c r="K34" s="4">
        <v>0</v>
      </c>
      <c r="L34" s="4"/>
      <c r="M34" s="4"/>
      <c r="N34" s="4"/>
      <c r="O34" s="4"/>
    </row>
    <row r="35" spans="1:15" x14ac:dyDescent="0.25">
      <c r="A35" s="4">
        <v>14</v>
      </c>
      <c r="B35" s="17" t="s">
        <v>69</v>
      </c>
      <c r="C35" s="4"/>
      <c r="D35" s="5">
        <f t="shared" si="0"/>
        <v>0</v>
      </c>
      <c r="E35" s="5">
        <v>111.7</v>
      </c>
      <c r="F35" s="5"/>
      <c r="G35" s="5"/>
      <c r="H35" s="4"/>
      <c r="I35" s="4"/>
      <c r="J35" s="4"/>
      <c r="K35" s="4">
        <v>0</v>
      </c>
      <c r="L35" s="4"/>
      <c r="M35" s="4"/>
      <c r="N35" s="4"/>
      <c r="O35" s="4"/>
    </row>
    <row r="36" spans="1:15" x14ac:dyDescent="0.25">
      <c r="A36" s="4">
        <v>15</v>
      </c>
      <c r="B36" s="17" t="s">
        <v>20</v>
      </c>
      <c r="C36" s="4">
        <v>2720</v>
      </c>
      <c r="D36" s="5">
        <f t="shared" si="0"/>
        <v>906.66666666666663</v>
      </c>
      <c r="E36" s="4">
        <v>552.70000000000005</v>
      </c>
      <c r="F36" s="15">
        <f>E36/C36*100</f>
        <v>20.319852941176471</v>
      </c>
      <c r="G36" s="5">
        <f>E36/D36*100</f>
        <v>60.959558823529413</v>
      </c>
      <c r="H36" s="4"/>
      <c r="I36" s="4"/>
      <c r="J36" s="4">
        <v>2720</v>
      </c>
      <c r="K36" s="4">
        <v>0</v>
      </c>
      <c r="L36" s="4"/>
      <c r="M36" s="4"/>
      <c r="N36" s="4"/>
      <c r="O36" s="4"/>
    </row>
    <row r="37" spans="1:15" x14ac:dyDescent="0.25">
      <c r="A37" s="4">
        <v>16</v>
      </c>
      <c r="B37" s="17" t="s">
        <v>23</v>
      </c>
      <c r="C37" s="4"/>
      <c r="D37" s="5">
        <f t="shared" si="0"/>
        <v>0</v>
      </c>
      <c r="E37" s="4">
        <v>867.3</v>
      </c>
      <c r="F37" s="4"/>
      <c r="G37" s="5"/>
      <c r="H37" s="4"/>
      <c r="I37" s="4"/>
      <c r="J37" s="4"/>
      <c r="K37" s="4">
        <v>0</v>
      </c>
      <c r="L37" s="4"/>
      <c r="M37" s="4"/>
      <c r="N37" s="4"/>
      <c r="O37" s="4"/>
    </row>
    <row r="38" spans="1:15" x14ac:dyDescent="0.25">
      <c r="A38" s="4">
        <v>17</v>
      </c>
      <c r="B38" s="17" t="s">
        <v>212</v>
      </c>
      <c r="C38" s="4"/>
      <c r="D38" s="5">
        <f t="shared" si="0"/>
        <v>0</v>
      </c>
      <c r="E38" s="5">
        <v>450</v>
      </c>
      <c r="F38" s="4"/>
      <c r="G38" s="5"/>
      <c r="H38" s="4"/>
      <c r="I38" s="4"/>
      <c r="J38" s="4"/>
      <c r="K38" s="4">
        <v>0</v>
      </c>
      <c r="L38" s="4"/>
      <c r="M38" s="4"/>
      <c r="N38" s="4"/>
      <c r="O38" s="4"/>
    </row>
    <row r="39" spans="1:15" x14ac:dyDescent="0.25">
      <c r="A39" s="4"/>
      <c r="B39" s="17"/>
      <c r="C39" s="5">
        <f>C7+C11+C18+C24+C25+C27+C29+C30+C31+C32+C33+C34+C36+C37+C23+C35+C38+C28</f>
        <v>455399.5</v>
      </c>
      <c r="D39" s="5">
        <f t="shared" si="0"/>
        <v>151799.83333333334</v>
      </c>
      <c r="E39" s="5">
        <f>E7+E11+E18+E24+E25+E27+E29+E30+E31+E32+E33+E34+E36+E37+E23+E35+E38+E28</f>
        <v>141250.30000000002</v>
      </c>
      <c r="F39" s="5">
        <f>E39/C39*100</f>
        <v>31.016788555982167</v>
      </c>
      <c r="G39" s="5">
        <f>E39/D39*100</f>
        <v>93.050365667946494</v>
      </c>
      <c r="H39" s="4">
        <f>H7+H11+H18+H24+H25+H27+H29+H30+H31+H32+H33+H34+H36+H37+H23</f>
        <v>7674.6</v>
      </c>
      <c r="I39" s="4">
        <f>I7+I11+I18+I24+I25+I27+I29+I30+I31+I32+I33+I34+I36+I37+I23</f>
        <v>1165.5999999999999</v>
      </c>
      <c r="J39" s="4">
        <f>J7+J11+J18+J24+J25+J27+J29+J30+J31+J32+J33+J34+J36+J37+J23</f>
        <v>432822.1</v>
      </c>
      <c r="K39" s="4">
        <f>K7+K11+K18+K24+K25+K27+K29+K30+K31+K32+K33+K34+K36+K37+K23+K35+K38</f>
        <v>2372.8000000000002</v>
      </c>
      <c r="L39" s="4">
        <f>L7+L11+L18+L24+L25+L27+L29+L30+L31+L32+L33+L34+L36+L37+L23</f>
        <v>4215.2</v>
      </c>
      <c r="M39" s="4">
        <f>M7+M11+M18+M24+M25+M27+M29+M30+M31+M32+M33+M34+M36+M37+M23</f>
        <v>40.200000000000003</v>
      </c>
      <c r="N39" s="4">
        <f>N7+N11+N18+N24+N25+N27+N29+N30+N31+N32+N33+N34+N36+N37+N23</f>
        <v>2327.5</v>
      </c>
      <c r="O39" s="4">
        <v>0</v>
      </c>
    </row>
    <row r="40" spans="1:15" x14ac:dyDescent="0.25">
      <c r="A40" s="1"/>
      <c r="B40" s="1"/>
      <c r="C40" s="1"/>
      <c r="D40" s="1"/>
      <c r="E40" s="18"/>
      <c r="F40" s="16" t="s">
        <v>213</v>
      </c>
      <c r="G40" s="16" t="s">
        <v>209</v>
      </c>
      <c r="H40" s="1"/>
      <c r="I40" s="1"/>
      <c r="J40" s="3"/>
      <c r="K40" s="1"/>
      <c r="L40" s="1"/>
      <c r="M40" s="1"/>
      <c r="N40" s="1"/>
      <c r="O40" s="1"/>
    </row>
    <row r="41" spans="1:15" x14ac:dyDescent="0.25">
      <c r="A41" s="1"/>
      <c r="B41" s="16" t="s">
        <v>205</v>
      </c>
      <c r="C41" s="3">
        <f>C39-C32-C27-C28</f>
        <v>119031.50000000001</v>
      </c>
      <c r="D41" s="3">
        <f>D39-D32-D27-D28</f>
        <v>39677.166666666679</v>
      </c>
      <c r="E41" s="3">
        <f>E39-E32-E27-E28</f>
        <v>30028.700000000015</v>
      </c>
      <c r="F41" s="3">
        <f>E41/D41*100</f>
        <v>75.682571420170305</v>
      </c>
      <c r="G41" s="3">
        <f>E41/C41*100</f>
        <v>25.22752380672344</v>
      </c>
      <c r="H41" s="1"/>
      <c r="I41" s="1"/>
      <c r="J41" s="3"/>
      <c r="K41" s="1"/>
      <c r="L41" s="1"/>
      <c r="M41" s="1"/>
      <c r="N41" s="1"/>
      <c r="O41" s="1"/>
    </row>
  </sheetData>
  <mergeCells count="6">
    <mergeCell ref="N3:O3"/>
    <mergeCell ref="D1:I1"/>
    <mergeCell ref="C3:G3"/>
    <mergeCell ref="H3:I3"/>
    <mergeCell ref="J3:K3"/>
    <mergeCell ref="L3:M3"/>
  </mergeCells>
  <pageMargins left="0.7" right="0.7" top="0.75" bottom="0.75" header="0.3" footer="0.3"/>
  <pageSetup paperSize="9" scale="7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35" zoomScaleNormal="100" workbookViewId="0">
      <selection activeCell="G42" sqref="G42"/>
    </sheetView>
  </sheetViews>
  <sheetFormatPr defaultRowHeight="15" x14ac:dyDescent="0.25"/>
  <cols>
    <col min="1" max="1" width="3.140625" customWidth="1"/>
    <col min="2" max="2" width="28.5703125" customWidth="1"/>
    <col min="3" max="3" width="10.7109375" customWidth="1"/>
    <col min="4" max="4" width="10.28515625" customWidth="1"/>
    <col min="5" max="5" width="11.7109375" customWidth="1"/>
    <col min="8" max="8" width="7.5703125" customWidth="1"/>
    <col min="10" max="10" width="10.5703125" customWidth="1"/>
    <col min="11" max="11" width="8.140625" customWidth="1"/>
    <col min="12" max="12" width="7.5703125" customWidth="1"/>
    <col min="13" max="13" width="6.7109375" customWidth="1"/>
    <col min="14" max="14" width="9.140625" customWidth="1"/>
  </cols>
  <sheetData>
    <row r="1" spans="1:15" x14ac:dyDescent="0.25">
      <c r="A1" s="1" t="s">
        <v>217</v>
      </c>
      <c r="B1" s="1"/>
      <c r="C1" s="16"/>
      <c r="D1" s="33" t="s">
        <v>211</v>
      </c>
      <c r="E1" s="33"/>
      <c r="F1" s="33"/>
      <c r="G1" s="33"/>
      <c r="H1" s="33"/>
      <c r="I1" s="33"/>
      <c r="J1" s="16"/>
      <c r="K1" s="16"/>
      <c r="L1" s="16"/>
      <c r="M1" s="16"/>
      <c r="N1" s="16"/>
      <c r="O1" s="16"/>
    </row>
    <row r="2" spans="1:15" ht="15.75" thickBot="1" x14ac:dyDescent="0.3">
      <c r="A2" s="1"/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15.75" thickBot="1" x14ac:dyDescent="0.3">
      <c r="A3" s="1"/>
      <c r="B3" s="1" t="s">
        <v>236</v>
      </c>
      <c r="C3" s="34" t="s">
        <v>208</v>
      </c>
      <c r="D3" s="34"/>
      <c r="E3" s="34"/>
      <c r="F3" s="34"/>
      <c r="G3" s="34"/>
      <c r="H3" s="31" t="s">
        <v>4</v>
      </c>
      <c r="I3" s="32"/>
      <c r="J3" s="31" t="s">
        <v>5</v>
      </c>
      <c r="K3" s="32"/>
      <c r="L3" s="31" t="s">
        <v>6</v>
      </c>
      <c r="M3" s="32"/>
      <c r="N3" s="31" t="s">
        <v>7</v>
      </c>
      <c r="O3" s="32"/>
    </row>
    <row r="4" spans="1:15" x14ac:dyDescent="0.25">
      <c r="A4" s="4"/>
      <c r="B4" s="17"/>
      <c r="C4" s="17" t="s">
        <v>1</v>
      </c>
      <c r="D4" s="17" t="s">
        <v>237</v>
      </c>
      <c r="E4" s="17" t="s">
        <v>214</v>
      </c>
      <c r="F4" s="17" t="s">
        <v>3</v>
      </c>
      <c r="G4" s="17" t="s">
        <v>66</v>
      </c>
      <c r="H4" s="19" t="s">
        <v>1</v>
      </c>
      <c r="I4" s="19" t="s">
        <v>2</v>
      </c>
      <c r="J4" s="19" t="s">
        <v>1</v>
      </c>
      <c r="K4" s="19" t="s">
        <v>2</v>
      </c>
      <c r="L4" s="19" t="s">
        <v>1</v>
      </c>
      <c r="M4" s="19" t="s">
        <v>2</v>
      </c>
      <c r="N4" s="19" t="s">
        <v>1</v>
      </c>
      <c r="O4" s="19" t="s">
        <v>2</v>
      </c>
    </row>
    <row r="5" spans="1:15" x14ac:dyDescent="0.25">
      <c r="A5" s="17"/>
      <c r="B5" s="17" t="s">
        <v>0</v>
      </c>
      <c r="C5" s="4"/>
      <c r="D5" s="4" t="s">
        <v>65</v>
      </c>
      <c r="E5" s="17" t="s">
        <v>237</v>
      </c>
      <c r="F5" s="4" t="s">
        <v>215</v>
      </c>
      <c r="G5" s="4" t="s">
        <v>237</v>
      </c>
      <c r="H5" s="4"/>
      <c r="I5" s="4"/>
      <c r="J5" s="4"/>
      <c r="K5" s="4"/>
      <c r="L5" s="4"/>
      <c r="M5" s="4"/>
      <c r="N5" s="4"/>
      <c r="O5" s="4"/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4">
        <v>1</v>
      </c>
      <c r="B7" s="17" t="s">
        <v>8</v>
      </c>
      <c r="C7" s="4">
        <v>2753.2</v>
      </c>
      <c r="D7" s="5">
        <f>C7/12*5</f>
        <v>1147.1666666666665</v>
      </c>
      <c r="E7" s="4">
        <v>1943.1</v>
      </c>
      <c r="F7" s="5">
        <f>E7/C7*100</f>
        <v>70.576056951910502</v>
      </c>
      <c r="G7" s="5">
        <f>E7/D7*100</f>
        <v>169.38253668458523</v>
      </c>
      <c r="H7" s="4">
        <v>0</v>
      </c>
      <c r="I7" s="4">
        <v>0</v>
      </c>
      <c r="J7" s="4">
        <v>2753.2</v>
      </c>
      <c r="K7" s="4">
        <v>1943.1</v>
      </c>
      <c r="L7" s="4">
        <v>0</v>
      </c>
      <c r="M7" s="4">
        <v>0</v>
      </c>
      <c r="N7" s="4">
        <v>0</v>
      </c>
      <c r="O7" s="4">
        <v>0</v>
      </c>
    </row>
    <row r="8" spans="1:15" x14ac:dyDescent="0.25">
      <c r="A8" s="4"/>
      <c r="B8" s="6" t="s">
        <v>22</v>
      </c>
      <c r="C8" s="4"/>
      <c r="D8" s="5">
        <f t="shared" ref="D8:D39" si="0">C8/12*5</f>
        <v>0</v>
      </c>
      <c r="E8" s="5">
        <v>0</v>
      </c>
      <c r="F8" s="4"/>
      <c r="G8" s="5"/>
      <c r="H8" s="4"/>
      <c r="I8" s="4"/>
      <c r="J8" s="4"/>
      <c r="K8" s="4"/>
      <c r="L8" s="4"/>
      <c r="M8" s="4"/>
      <c r="N8" s="4"/>
      <c r="O8" s="4"/>
    </row>
    <row r="9" spans="1:15" x14ac:dyDescent="0.25">
      <c r="A9" s="4"/>
      <c r="B9" s="4" t="s">
        <v>21</v>
      </c>
      <c r="C9" s="4"/>
      <c r="D9" s="5">
        <f t="shared" si="0"/>
        <v>0</v>
      </c>
      <c r="E9" s="5">
        <v>0</v>
      </c>
      <c r="F9" s="4"/>
      <c r="G9" s="5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4"/>
      <c r="B10" s="4"/>
      <c r="C10" s="4"/>
      <c r="D10" s="5">
        <f t="shared" si="0"/>
        <v>0</v>
      </c>
      <c r="E10" s="4"/>
      <c r="F10" s="4"/>
      <c r="G10" s="5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4">
        <v>2</v>
      </c>
      <c r="B11" s="17" t="s">
        <v>9</v>
      </c>
      <c r="C11" s="4">
        <v>7857.5</v>
      </c>
      <c r="D11" s="5">
        <f t="shared" si="0"/>
        <v>3273.958333333333</v>
      </c>
      <c r="E11" s="4">
        <v>1645.6</v>
      </c>
      <c r="F11" s="5">
        <f>E11/C11*100</f>
        <v>20.94304804327076</v>
      </c>
      <c r="G11" s="5">
        <f>E11/D11*100</f>
        <v>50.263315303849829</v>
      </c>
      <c r="H11" s="4">
        <f>1298.3-0.8</f>
        <v>1297.5</v>
      </c>
      <c r="I11" s="4">
        <v>90.4</v>
      </c>
      <c r="J11" s="4">
        <f>11223.2-4700.8-63.6</f>
        <v>6458.8</v>
      </c>
      <c r="K11" s="4">
        <v>1553.6</v>
      </c>
      <c r="L11" s="4">
        <v>80.5</v>
      </c>
      <c r="M11" s="4">
        <v>0</v>
      </c>
      <c r="N11" s="4">
        <v>14.5</v>
      </c>
      <c r="O11" s="4">
        <v>0</v>
      </c>
    </row>
    <row r="12" spans="1:15" x14ac:dyDescent="0.25">
      <c r="A12" s="4"/>
      <c r="B12" s="4">
        <v>101026</v>
      </c>
      <c r="C12" s="4"/>
      <c r="D12" s="5">
        <f t="shared" si="0"/>
        <v>0</v>
      </c>
      <c r="E12" s="4"/>
      <c r="F12" s="4"/>
      <c r="G12" s="5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4"/>
      <c r="B13" s="4">
        <v>101034</v>
      </c>
      <c r="C13" s="4"/>
      <c r="D13" s="5">
        <f t="shared" si="0"/>
        <v>0</v>
      </c>
      <c r="E13" s="4"/>
      <c r="F13" s="4"/>
      <c r="G13" s="5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4"/>
      <c r="B14" s="4">
        <v>123038</v>
      </c>
      <c r="C14" s="4"/>
      <c r="D14" s="5">
        <f t="shared" si="0"/>
        <v>0</v>
      </c>
      <c r="E14" s="4"/>
      <c r="F14" s="4"/>
      <c r="G14" s="5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>
        <v>125033</v>
      </c>
      <c r="C15" s="4"/>
      <c r="D15" s="5">
        <f t="shared" si="0"/>
        <v>0</v>
      </c>
      <c r="E15" s="4"/>
      <c r="F15" s="4"/>
      <c r="G15" s="5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>
        <v>124036</v>
      </c>
      <c r="C16" s="4"/>
      <c r="D16" s="5">
        <f t="shared" si="0"/>
        <v>0</v>
      </c>
      <c r="E16" s="4"/>
      <c r="F16" s="4"/>
      <c r="G16" s="5"/>
      <c r="H16" s="4"/>
      <c r="I16" s="4"/>
      <c r="J16" s="4"/>
      <c r="K16" s="4"/>
      <c r="L16" s="4"/>
      <c r="M16" s="4"/>
      <c r="N16" s="4"/>
      <c r="O16" s="4"/>
    </row>
    <row r="17" spans="1:16" x14ac:dyDescent="0.25">
      <c r="A17" s="4"/>
      <c r="B17" s="4"/>
      <c r="C17" s="4"/>
      <c r="D17" s="5">
        <f t="shared" si="0"/>
        <v>0</v>
      </c>
      <c r="E17" s="4"/>
      <c r="F17" s="4"/>
      <c r="G17" s="5"/>
      <c r="H17" s="4"/>
      <c r="I17" s="4"/>
      <c r="J17" s="4"/>
      <c r="K17" s="4"/>
      <c r="L17" s="4"/>
      <c r="M17" s="4"/>
      <c r="N17" s="4"/>
      <c r="O17" s="4"/>
    </row>
    <row r="18" spans="1:16" x14ac:dyDescent="0.25">
      <c r="A18" s="4">
        <v>3</v>
      </c>
      <c r="B18" s="17" t="s">
        <v>10</v>
      </c>
      <c r="C18" s="4">
        <v>51718.3</v>
      </c>
      <c r="D18" s="5">
        <f t="shared" si="0"/>
        <v>21549.291666666668</v>
      </c>
      <c r="E18" s="5">
        <v>17020</v>
      </c>
      <c r="F18" s="5">
        <f>E18/C18*100</f>
        <v>32.909047667846778</v>
      </c>
      <c r="G18" s="5">
        <f>E18/D18*100</f>
        <v>78.981714402832253</v>
      </c>
      <c r="H18" s="4">
        <v>0</v>
      </c>
      <c r="I18" s="4">
        <v>0</v>
      </c>
      <c r="J18" s="4">
        <v>51718.3</v>
      </c>
      <c r="K18" s="4">
        <v>0</v>
      </c>
      <c r="L18" s="4"/>
      <c r="M18" s="4">
        <v>0</v>
      </c>
      <c r="N18" s="4"/>
      <c r="O18" s="4">
        <v>0</v>
      </c>
    </row>
    <row r="19" spans="1:16" x14ac:dyDescent="0.25">
      <c r="A19" s="4"/>
      <c r="B19" s="4">
        <v>101059</v>
      </c>
      <c r="C19" s="5"/>
      <c r="D19" s="5">
        <f t="shared" si="0"/>
        <v>0</v>
      </c>
      <c r="E19" s="5"/>
      <c r="F19" s="5"/>
      <c r="G19" s="5"/>
      <c r="H19" s="5"/>
      <c r="I19" s="5"/>
      <c r="J19" s="5"/>
      <c r="K19" s="5">
        <v>13259.2</v>
      </c>
      <c r="L19" s="5"/>
      <c r="M19" s="5"/>
      <c r="N19" s="5"/>
      <c r="O19" s="5"/>
    </row>
    <row r="20" spans="1:16" x14ac:dyDescent="0.25">
      <c r="A20" s="4"/>
      <c r="B20" s="4">
        <v>123020</v>
      </c>
      <c r="C20" s="4"/>
      <c r="D20" s="5">
        <f t="shared" si="0"/>
        <v>0</v>
      </c>
      <c r="E20" s="4"/>
      <c r="F20" s="4"/>
      <c r="G20" s="5"/>
      <c r="H20" s="4"/>
      <c r="I20" s="4"/>
      <c r="J20" s="4"/>
      <c r="K20" s="4"/>
      <c r="L20" s="4"/>
      <c r="M20" s="4"/>
      <c r="N20" s="4"/>
      <c r="O20" s="4"/>
    </row>
    <row r="21" spans="1:16" x14ac:dyDescent="0.25">
      <c r="A21" s="4"/>
      <c r="B21" s="4">
        <v>125025</v>
      </c>
      <c r="C21" s="4"/>
      <c r="D21" s="5">
        <f t="shared" si="0"/>
        <v>0</v>
      </c>
      <c r="E21" s="4"/>
      <c r="F21" s="4"/>
      <c r="G21" s="5"/>
      <c r="H21" s="4"/>
      <c r="I21" s="4"/>
      <c r="J21" s="4"/>
      <c r="K21" s="4"/>
      <c r="L21" s="4"/>
      <c r="M21" s="4"/>
      <c r="N21" s="4"/>
      <c r="O21" s="4"/>
    </row>
    <row r="22" spans="1:16" x14ac:dyDescent="0.25">
      <c r="A22" s="4"/>
      <c r="B22" s="4">
        <v>124028</v>
      </c>
      <c r="C22" s="4"/>
      <c r="D22" s="5">
        <f t="shared" si="0"/>
        <v>0</v>
      </c>
      <c r="E22" s="4"/>
      <c r="F22" s="4"/>
      <c r="G22" s="5"/>
      <c r="H22" s="4"/>
      <c r="I22" s="4"/>
      <c r="J22" s="4"/>
      <c r="K22" s="4"/>
      <c r="L22" s="4"/>
      <c r="M22" s="4"/>
      <c r="N22" s="4"/>
      <c r="O22" s="4"/>
    </row>
    <row r="23" spans="1:16" x14ac:dyDescent="0.25">
      <c r="A23" s="4">
        <v>4</v>
      </c>
      <c r="B23" s="17" t="s">
        <v>11</v>
      </c>
      <c r="C23" s="4">
        <v>3400</v>
      </c>
      <c r="D23" s="5">
        <f t="shared" si="0"/>
        <v>1416.6666666666665</v>
      </c>
      <c r="E23" s="5">
        <v>907.2</v>
      </c>
      <c r="F23" s="5">
        <f>E23/C23*100</f>
        <v>26.682352941176475</v>
      </c>
      <c r="G23" s="5">
        <f>E23/D23*100</f>
        <v>64.037647058823538</v>
      </c>
      <c r="H23" s="4"/>
      <c r="I23" s="4"/>
      <c r="J23" s="4">
        <v>3400</v>
      </c>
      <c r="K23" s="4">
        <v>697</v>
      </c>
      <c r="L23" s="4"/>
      <c r="M23" s="4"/>
      <c r="N23" s="4"/>
      <c r="O23" s="4"/>
    </row>
    <row r="24" spans="1:16" x14ac:dyDescent="0.25">
      <c r="A24" s="4"/>
      <c r="B24" s="17"/>
      <c r="C24" s="4"/>
      <c r="D24" s="5">
        <f t="shared" si="0"/>
        <v>0</v>
      </c>
      <c r="E24" s="4"/>
      <c r="F24" s="5"/>
      <c r="G24" s="5"/>
      <c r="H24" s="4"/>
      <c r="I24" s="4"/>
      <c r="J24" s="4"/>
      <c r="K24" s="4"/>
      <c r="L24" s="4"/>
      <c r="M24" s="4"/>
      <c r="N24" s="4"/>
      <c r="O24" s="4"/>
    </row>
    <row r="25" spans="1:16" x14ac:dyDescent="0.25">
      <c r="A25" s="4">
        <v>5</v>
      </c>
      <c r="B25" s="17" t="s">
        <v>12</v>
      </c>
      <c r="C25" s="4">
        <v>5500</v>
      </c>
      <c r="D25" s="5">
        <f t="shared" si="0"/>
        <v>2291.6666666666665</v>
      </c>
      <c r="E25" s="4">
        <v>2062</v>
      </c>
      <c r="F25" s="5">
        <f>E25/C25*100</f>
        <v>37.490909090909092</v>
      </c>
      <c r="G25" s="5">
        <f>E25/D25*100</f>
        <v>89.978181818181824</v>
      </c>
      <c r="H25" s="4"/>
      <c r="I25" s="4"/>
      <c r="J25" s="4">
        <v>5500</v>
      </c>
      <c r="K25" s="4">
        <v>0</v>
      </c>
      <c r="L25" s="4"/>
      <c r="M25" s="4"/>
      <c r="N25" s="4"/>
      <c r="O25" s="4"/>
    </row>
    <row r="26" spans="1:16" x14ac:dyDescent="0.25">
      <c r="A26" s="4"/>
      <c r="B26" s="17" t="s">
        <v>238</v>
      </c>
      <c r="C26" s="4"/>
      <c r="D26" s="5">
        <f t="shared" si="0"/>
        <v>0</v>
      </c>
      <c r="E26" s="4"/>
      <c r="F26" s="5"/>
      <c r="G26" s="5"/>
      <c r="H26" s="4"/>
      <c r="I26" s="4"/>
      <c r="J26" s="4"/>
      <c r="K26" s="7">
        <v>13.1</v>
      </c>
      <c r="L26" s="4"/>
      <c r="M26" s="4"/>
      <c r="N26" s="4"/>
      <c r="O26" s="4"/>
    </row>
    <row r="27" spans="1:16" x14ac:dyDescent="0.25">
      <c r="A27" s="4">
        <v>6</v>
      </c>
      <c r="B27" s="17" t="s">
        <v>13</v>
      </c>
      <c r="C27" s="4">
        <v>324302.3</v>
      </c>
      <c r="D27" s="5">
        <f t="shared" si="0"/>
        <v>135125.95833333331</v>
      </c>
      <c r="E27" s="4">
        <v>135125.9</v>
      </c>
      <c r="F27" s="5">
        <f>E27/C27*100</f>
        <v>41.666648679334067</v>
      </c>
      <c r="G27" s="5">
        <f>E27/D27*100</f>
        <v>99.999956830401771</v>
      </c>
      <c r="H27" s="4"/>
      <c r="I27" s="4"/>
      <c r="J27" s="4">
        <v>324302.3</v>
      </c>
      <c r="K27" s="4">
        <v>0</v>
      </c>
      <c r="L27" s="4"/>
      <c r="M27" s="4"/>
      <c r="N27" s="4"/>
      <c r="O27" s="4"/>
    </row>
    <row r="28" spans="1:16" x14ac:dyDescent="0.25">
      <c r="A28" s="4">
        <v>7</v>
      </c>
      <c r="B28" s="17" t="s">
        <v>225</v>
      </c>
      <c r="C28" s="5">
        <v>8401.2000000000007</v>
      </c>
      <c r="D28" s="5">
        <f t="shared" si="0"/>
        <v>3500.5</v>
      </c>
      <c r="E28" s="5">
        <v>3080.4</v>
      </c>
      <c r="F28" s="5"/>
      <c r="G28" s="5"/>
      <c r="H28" s="5"/>
      <c r="I28" s="5"/>
      <c r="J28" s="5">
        <v>8401.2000000000007</v>
      </c>
      <c r="K28" s="5"/>
      <c r="L28" s="5"/>
      <c r="M28" s="5"/>
      <c r="N28" s="5"/>
      <c r="O28" s="5"/>
    </row>
    <row r="29" spans="1:16" ht="17.25" customHeight="1" x14ac:dyDescent="0.25">
      <c r="A29" s="4">
        <v>8</v>
      </c>
      <c r="B29" s="17" t="s">
        <v>14</v>
      </c>
      <c r="C29" s="4">
        <v>16567.5</v>
      </c>
      <c r="D29" s="5">
        <f t="shared" si="0"/>
        <v>6903.125</v>
      </c>
      <c r="E29" s="5">
        <v>2283.8000000000002</v>
      </c>
      <c r="F29" s="5">
        <f t="shared" ref="F29:F34" si="1">E29/C29*100</f>
        <v>13.78481967707862</v>
      </c>
      <c r="G29" s="5">
        <f t="shared" ref="G29:G34" si="2">E29/D29*100</f>
        <v>33.083567224988684</v>
      </c>
      <c r="H29" s="4">
        <v>6377.1</v>
      </c>
      <c r="I29" s="4">
        <v>1221.2</v>
      </c>
      <c r="J29" s="4">
        <v>3805</v>
      </c>
      <c r="K29" s="4">
        <v>1009.3</v>
      </c>
      <c r="L29" s="4">
        <v>4134.7</v>
      </c>
      <c r="M29" s="4">
        <v>40.200000000000003</v>
      </c>
      <c r="N29" s="5">
        <v>2313</v>
      </c>
      <c r="O29" s="4">
        <v>0</v>
      </c>
      <c r="P29" s="25"/>
    </row>
    <row r="30" spans="1:16" x14ac:dyDescent="0.25">
      <c r="A30" s="4">
        <v>9</v>
      </c>
      <c r="B30" s="17" t="s">
        <v>15</v>
      </c>
      <c r="C30" s="4">
        <v>15</v>
      </c>
      <c r="D30" s="5">
        <f t="shared" si="0"/>
        <v>6.25</v>
      </c>
      <c r="E30" s="4">
        <v>0</v>
      </c>
      <c r="F30" s="5">
        <f t="shared" si="1"/>
        <v>0</v>
      </c>
      <c r="G30" s="5">
        <f t="shared" si="2"/>
        <v>0</v>
      </c>
      <c r="H30" s="4">
        <v>0</v>
      </c>
      <c r="I30" s="4">
        <v>0</v>
      </c>
      <c r="J30" s="4"/>
      <c r="K30" s="4">
        <v>0</v>
      </c>
      <c r="L30" s="4"/>
      <c r="M30" s="4"/>
      <c r="N30" s="4"/>
      <c r="O30" s="4"/>
    </row>
    <row r="31" spans="1:16" x14ac:dyDescent="0.25">
      <c r="A31" s="4">
        <v>10</v>
      </c>
      <c r="B31" s="17" t="s">
        <v>16</v>
      </c>
      <c r="C31" s="4">
        <v>5000</v>
      </c>
      <c r="D31" s="5">
        <f t="shared" si="0"/>
        <v>2083.3333333333335</v>
      </c>
      <c r="E31" s="4">
        <v>2301.3000000000002</v>
      </c>
      <c r="F31" s="5">
        <f t="shared" si="1"/>
        <v>46.026000000000003</v>
      </c>
      <c r="G31" s="5">
        <f t="shared" si="2"/>
        <v>110.4624</v>
      </c>
      <c r="H31" s="4"/>
      <c r="I31" s="4"/>
      <c r="J31" s="4">
        <v>5000</v>
      </c>
      <c r="K31" s="4">
        <v>0</v>
      </c>
      <c r="L31" s="4"/>
      <c r="M31" s="4"/>
      <c r="N31" s="4"/>
      <c r="O31" s="4"/>
    </row>
    <row r="32" spans="1:16" x14ac:dyDescent="0.25">
      <c r="A32" s="4">
        <v>11</v>
      </c>
      <c r="B32" s="17" t="s">
        <v>17</v>
      </c>
      <c r="C32" s="4">
        <v>3664.5</v>
      </c>
      <c r="D32" s="5">
        <f t="shared" si="0"/>
        <v>1526.875</v>
      </c>
      <c r="E32" s="4">
        <v>1357.9</v>
      </c>
      <c r="F32" s="5">
        <f t="shared" si="1"/>
        <v>37.055532814845137</v>
      </c>
      <c r="G32" s="5">
        <f t="shared" si="2"/>
        <v>88.933278755628336</v>
      </c>
      <c r="H32" s="4"/>
      <c r="I32" s="4"/>
      <c r="J32" s="4">
        <v>3664.5</v>
      </c>
      <c r="K32" s="4">
        <v>0</v>
      </c>
      <c r="L32" s="4"/>
      <c r="M32" s="4"/>
      <c r="N32" s="4"/>
      <c r="O32" s="4"/>
    </row>
    <row r="33" spans="1:15" x14ac:dyDescent="0.25">
      <c r="A33" s="4">
        <v>12</v>
      </c>
      <c r="B33" s="17" t="s">
        <v>18</v>
      </c>
      <c r="C33" s="4">
        <v>9000</v>
      </c>
      <c r="D33" s="5">
        <f t="shared" si="0"/>
        <v>3750</v>
      </c>
      <c r="E33" s="4">
        <v>2367.8000000000002</v>
      </c>
      <c r="F33" s="5">
        <f t="shared" si="1"/>
        <v>26.308888888888895</v>
      </c>
      <c r="G33" s="5">
        <f t="shared" si="2"/>
        <v>63.141333333333336</v>
      </c>
      <c r="H33" s="4"/>
      <c r="I33" s="4"/>
      <c r="J33" s="4">
        <v>9000</v>
      </c>
      <c r="K33" s="4">
        <v>0</v>
      </c>
      <c r="L33" s="4"/>
      <c r="M33" s="4"/>
      <c r="N33" s="4"/>
      <c r="O33" s="4"/>
    </row>
    <row r="34" spans="1:15" x14ac:dyDescent="0.25">
      <c r="A34" s="4">
        <v>13</v>
      </c>
      <c r="B34" s="17" t="s">
        <v>19</v>
      </c>
      <c r="C34" s="4">
        <v>14500</v>
      </c>
      <c r="D34" s="5">
        <f t="shared" si="0"/>
        <v>6041.6666666666661</v>
      </c>
      <c r="E34" s="4">
        <v>2621.4</v>
      </c>
      <c r="F34" s="5">
        <f t="shared" si="1"/>
        <v>18.078620689655171</v>
      </c>
      <c r="G34" s="5">
        <f t="shared" si="2"/>
        <v>43.388689655172421</v>
      </c>
      <c r="H34" s="4"/>
      <c r="I34" s="4"/>
      <c r="J34" s="4">
        <v>14500</v>
      </c>
      <c r="K34" s="4">
        <v>0</v>
      </c>
      <c r="L34" s="4"/>
      <c r="M34" s="4"/>
      <c r="N34" s="4"/>
      <c r="O34" s="4"/>
    </row>
    <row r="35" spans="1:15" x14ac:dyDescent="0.25">
      <c r="A35" s="4">
        <v>14</v>
      </c>
      <c r="B35" s="17" t="s">
        <v>69</v>
      </c>
      <c r="C35" s="4"/>
      <c r="D35" s="5">
        <f t="shared" si="0"/>
        <v>0</v>
      </c>
      <c r="E35" s="5">
        <v>115.7</v>
      </c>
      <c r="F35" s="5"/>
      <c r="G35" s="5"/>
      <c r="H35" s="4"/>
      <c r="I35" s="4"/>
      <c r="J35" s="4"/>
      <c r="K35" s="4">
        <v>0</v>
      </c>
      <c r="L35" s="4"/>
      <c r="M35" s="4"/>
      <c r="N35" s="4"/>
      <c r="O35" s="4"/>
    </row>
    <row r="36" spans="1:15" x14ac:dyDescent="0.25">
      <c r="A36" s="4">
        <v>15</v>
      </c>
      <c r="B36" s="17" t="s">
        <v>20</v>
      </c>
      <c r="C36" s="4">
        <v>2720</v>
      </c>
      <c r="D36" s="5">
        <f t="shared" si="0"/>
        <v>1133.3333333333333</v>
      </c>
      <c r="E36" s="4">
        <v>612.70000000000005</v>
      </c>
      <c r="F36" s="15">
        <f>E36/C36*100</f>
        <v>22.525735294117649</v>
      </c>
      <c r="G36" s="5">
        <f>E36/D36*100</f>
        <v>54.061764705882368</v>
      </c>
      <c r="H36" s="4"/>
      <c r="I36" s="4"/>
      <c r="J36" s="4">
        <v>2720</v>
      </c>
      <c r="K36" s="4">
        <v>0</v>
      </c>
      <c r="L36" s="4"/>
      <c r="M36" s="4"/>
      <c r="N36" s="4"/>
      <c r="O36" s="4"/>
    </row>
    <row r="37" spans="1:15" x14ac:dyDescent="0.25">
      <c r="A37" s="4">
        <v>16</v>
      </c>
      <c r="B37" s="17" t="s">
        <v>23</v>
      </c>
      <c r="C37" s="4"/>
      <c r="D37" s="5">
        <f t="shared" si="0"/>
        <v>0</v>
      </c>
      <c r="E37" s="4">
        <v>867.3</v>
      </c>
      <c r="F37" s="4"/>
      <c r="G37" s="5"/>
      <c r="H37" s="4"/>
      <c r="I37" s="4"/>
      <c r="J37" s="4"/>
      <c r="K37" s="4">
        <v>0</v>
      </c>
      <c r="L37" s="4"/>
      <c r="M37" s="4"/>
      <c r="N37" s="4"/>
      <c r="O37" s="4"/>
    </row>
    <row r="38" spans="1:15" x14ac:dyDescent="0.25">
      <c r="A38" s="4">
        <v>17</v>
      </c>
      <c r="B38" s="17" t="s">
        <v>212</v>
      </c>
      <c r="C38" s="4"/>
      <c r="D38" s="5">
        <f t="shared" si="0"/>
        <v>0</v>
      </c>
      <c r="E38" s="5">
        <v>450</v>
      </c>
      <c r="F38" s="4"/>
      <c r="G38" s="5"/>
      <c r="H38" s="4"/>
      <c r="I38" s="4"/>
      <c r="J38" s="4"/>
      <c r="K38" s="4">
        <v>0</v>
      </c>
      <c r="L38" s="4"/>
      <c r="M38" s="4"/>
      <c r="N38" s="4"/>
      <c r="O38" s="4"/>
    </row>
    <row r="39" spans="1:15" x14ac:dyDescent="0.25">
      <c r="A39" s="4"/>
      <c r="B39" s="17"/>
      <c r="C39" s="5">
        <f>C7+C11+C18+C24+C25+C27+C29+C30+C31+C32+C33+C34+C36+C37+C23+C35+C38+C28</f>
        <v>455399.5</v>
      </c>
      <c r="D39" s="5">
        <f t="shared" si="0"/>
        <v>189749.79166666669</v>
      </c>
      <c r="E39" s="5">
        <f>SUM(E6:E38)</f>
        <v>174762.09999999995</v>
      </c>
      <c r="F39" s="5">
        <f>E39/C39*100</f>
        <v>38.375558163766087</v>
      </c>
      <c r="G39" s="5">
        <f>E39/D39*100</f>
        <v>92.101339593038603</v>
      </c>
      <c r="H39" s="4">
        <f>H7+H11+H18+H24+H25+H27+H29+H30+H31+H32+H33+H34+H36+H37+H23</f>
        <v>7674.6</v>
      </c>
      <c r="I39" s="4">
        <f>I7+I11+I18+I24+I25+I27+I29+I30+I31+I32+I33+I34+I36+I37+I23</f>
        <v>1311.6000000000001</v>
      </c>
      <c r="J39" s="4">
        <f>J7+J11+J18+J24+J25+J27+J29+J30+J31+J32+J33+J34+J36+J37+J23</f>
        <v>432822.1</v>
      </c>
      <c r="K39" s="4">
        <f>K7+K11+K18+K24+K25+K27+K29+K30+K31+K32+K33+K34+K36+K37+K23+K35+K38+K26</f>
        <v>5216.1000000000004</v>
      </c>
      <c r="L39" s="4">
        <f>L7+L11+L18+L24+L25+L27+L29+L30+L31+L32+L33+L34+L36+L37+L23</f>
        <v>4215.2</v>
      </c>
      <c r="M39" s="4">
        <f>M7+M11+M18+M24+M25+M27+M29+M30+M31+M32+M33+M34+M36+M37+M23</f>
        <v>40.200000000000003</v>
      </c>
      <c r="N39" s="4">
        <f>N7+N11+N18+N24+N25+N27+N29+N30+N31+N32+N33+N34+N36+N37+N23</f>
        <v>2327.5</v>
      </c>
      <c r="O39" s="4">
        <v>0</v>
      </c>
    </row>
    <row r="40" spans="1:15" x14ac:dyDescent="0.25">
      <c r="A40" s="1"/>
      <c r="B40" s="1"/>
      <c r="C40" s="1"/>
      <c r="D40" s="1"/>
      <c r="E40" s="18"/>
      <c r="F40" s="16" t="s">
        <v>213</v>
      </c>
      <c r="G40" s="16" t="s">
        <v>209</v>
      </c>
      <c r="H40" s="1"/>
      <c r="I40" s="1"/>
      <c r="J40" s="3"/>
      <c r="K40" s="1"/>
      <c r="L40" s="1"/>
      <c r="M40" s="1"/>
      <c r="N40" s="1"/>
      <c r="O40" s="1"/>
    </row>
    <row r="41" spans="1:15" x14ac:dyDescent="0.25">
      <c r="A41" s="1"/>
      <c r="B41" s="16" t="s">
        <v>205</v>
      </c>
      <c r="C41" s="3">
        <f>C39-C32-C27-C28</f>
        <v>119031.50000000001</v>
      </c>
      <c r="D41" s="3">
        <f>D39-D32-D27-D28</f>
        <v>49596.458333333372</v>
      </c>
      <c r="E41" s="3">
        <f>E39-E32-E27-E28</f>
        <v>35197.899999999958</v>
      </c>
      <c r="F41" s="3">
        <f>E41/D41*100</f>
        <v>70.968575545128658</v>
      </c>
      <c r="G41" s="3">
        <f>E41/C41*100</f>
        <v>29.570239810470301</v>
      </c>
      <c r="H41" s="1"/>
      <c r="I41" s="1"/>
      <c r="J41" s="3"/>
      <c r="K41" s="1"/>
      <c r="L41" s="1"/>
      <c r="M41" s="1"/>
      <c r="N41" s="1"/>
      <c r="O41" s="1"/>
    </row>
  </sheetData>
  <mergeCells count="6">
    <mergeCell ref="N3:O3"/>
    <mergeCell ref="D1:I1"/>
    <mergeCell ref="C3:G3"/>
    <mergeCell ref="H3:I3"/>
    <mergeCell ref="J3:K3"/>
    <mergeCell ref="L3:M3"/>
  </mergeCells>
  <pageMargins left="0.2" right="0.2" top="0.2" bottom="0.2" header="0.2" footer="0.2"/>
  <pageSetup paperSize="9" scale="9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52" zoomScaleNormal="100" workbookViewId="0">
      <selection activeCell="R39" sqref="R39"/>
    </sheetView>
  </sheetViews>
  <sheetFormatPr defaultRowHeight="15" x14ac:dyDescent="0.25"/>
  <cols>
    <col min="1" max="1" width="3.140625" customWidth="1"/>
    <col min="2" max="2" width="28.5703125" customWidth="1"/>
    <col min="3" max="3" width="10.7109375" customWidth="1"/>
    <col min="4" max="4" width="10.28515625" customWidth="1"/>
    <col min="5" max="5" width="11.7109375" customWidth="1"/>
    <col min="8" max="8" width="7.5703125" customWidth="1"/>
    <col min="10" max="10" width="10.5703125" customWidth="1"/>
    <col min="11" max="11" width="8.140625" customWidth="1"/>
    <col min="12" max="12" width="7.5703125" customWidth="1"/>
    <col min="13" max="13" width="6.7109375" customWidth="1"/>
    <col min="14" max="14" width="9.140625" customWidth="1"/>
  </cols>
  <sheetData>
    <row r="1" spans="1:15" x14ac:dyDescent="0.25">
      <c r="A1" s="1" t="s">
        <v>217</v>
      </c>
      <c r="B1" s="1"/>
      <c r="C1" s="16"/>
      <c r="D1" s="33" t="s">
        <v>211</v>
      </c>
      <c r="E1" s="33"/>
      <c r="F1" s="33"/>
      <c r="G1" s="33"/>
      <c r="H1" s="33"/>
      <c r="I1" s="33"/>
      <c r="J1" s="16"/>
      <c r="K1" s="16"/>
      <c r="L1" s="16"/>
      <c r="M1" s="16"/>
      <c r="N1" s="16"/>
      <c r="O1" s="16"/>
    </row>
    <row r="2" spans="1:15" ht="15.75" thickBot="1" x14ac:dyDescent="0.3">
      <c r="A2" s="1"/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15.75" thickBot="1" x14ac:dyDescent="0.3">
      <c r="A3" s="1"/>
      <c r="B3" s="1" t="s">
        <v>241</v>
      </c>
      <c r="C3" s="34" t="s">
        <v>208</v>
      </c>
      <c r="D3" s="34"/>
      <c r="E3" s="34"/>
      <c r="F3" s="34"/>
      <c r="G3" s="34"/>
      <c r="H3" s="31" t="s">
        <v>4</v>
      </c>
      <c r="I3" s="32"/>
      <c r="J3" s="31" t="s">
        <v>5</v>
      </c>
      <c r="K3" s="32"/>
      <c r="L3" s="31" t="s">
        <v>6</v>
      </c>
      <c r="M3" s="32"/>
      <c r="N3" s="31" t="s">
        <v>7</v>
      </c>
      <c r="O3" s="32"/>
    </row>
    <row r="4" spans="1:15" x14ac:dyDescent="0.25">
      <c r="A4" s="4"/>
      <c r="B4" s="17"/>
      <c r="C4" s="17" t="s">
        <v>1</v>
      </c>
      <c r="D4" s="17" t="s">
        <v>239</v>
      </c>
      <c r="E4" s="17" t="s">
        <v>214</v>
      </c>
      <c r="F4" s="17" t="s">
        <v>3</v>
      </c>
      <c r="G4" s="17" t="s">
        <v>66</v>
      </c>
      <c r="H4" s="19" t="s">
        <v>1</v>
      </c>
      <c r="I4" s="19" t="s">
        <v>2</v>
      </c>
      <c r="J4" s="19" t="s">
        <v>1</v>
      </c>
      <c r="K4" s="19" t="s">
        <v>2</v>
      </c>
      <c r="L4" s="19" t="s">
        <v>1</v>
      </c>
      <c r="M4" s="19" t="s">
        <v>2</v>
      </c>
      <c r="N4" s="19" t="s">
        <v>1</v>
      </c>
      <c r="O4" s="19" t="s">
        <v>2</v>
      </c>
    </row>
    <row r="5" spans="1:15" x14ac:dyDescent="0.25">
      <c r="A5" s="17"/>
      <c r="B5" s="17" t="s">
        <v>0</v>
      </c>
      <c r="C5" s="4"/>
      <c r="D5" s="4" t="s">
        <v>65</v>
      </c>
      <c r="E5" s="17" t="s">
        <v>239</v>
      </c>
      <c r="F5" s="4" t="s">
        <v>215</v>
      </c>
      <c r="G5" s="4" t="s">
        <v>240</v>
      </c>
      <c r="H5" s="4"/>
      <c r="I5" s="4"/>
      <c r="J5" s="4"/>
      <c r="K5" s="4"/>
      <c r="L5" s="4"/>
      <c r="M5" s="4"/>
      <c r="N5" s="4"/>
      <c r="O5" s="4"/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4">
        <v>1</v>
      </c>
      <c r="B7" s="17" t="s">
        <v>8</v>
      </c>
      <c r="C7" s="4">
        <v>2753.2</v>
      </c>
      <c r="D7" s="5">
        <f>C7/12*6</f>
        <v>1376.6</v>
      </c>
      <c r="E7" s="4">
        <v>2327.1</v>
      </c>
      <c r="F7" s="5">
        <f>E7/C7*100</f>
        <v>84.523463605985754</v>
      </c>
      <c r="G7" s="5">
        <f>E7/D7*100</f>
        <v>169.04692721197151</v>
      </c>
      <c r="H7" s="4">
        <v>0</v>
      </c>
      <c r="I7" s="4">
        <v>0</v>
      </c>
      <c r="J7" s="4">
        <v>2753.2</v>
      </c>
      <c r="K7" s="4">
        <v>1943.1</v>
      </c>
      <c r="L7" s="4">
        <v>0</v>
      </c>
      <c r="M7" s="4">
        <v>0</v>
      </c>
      <c r="N7" s="4">
        <v>0</v>
      </c>
      <c r="O7" s="4">
        <v>0</v>
      </c>
    </row>
    <row r="8" spans="1:15" x14ac:dyDescent="0.25">
      <c r="A8" s="4"/>
      <c r="B8" s="6" t="s">
        <v>22</v>
      </c>
      <c r="C8" s="4"/>
      <c r="D8" s="5">
        <f t="shared" ref="D8:D39" si="0">C8/12*6</f>
        <v>0</v>
      </c>
      <c r="E8" s="5">
        <v>0</v>
      </c>
      <c r="F8" s="4"/>
      <c r="G8" s="5"/>
      <c r="H8" s="4"/>
      <c r="I8" s="4"/>
      <c r="J8" s="4"/>
      <c r="K8" s="4"/>
      <c r="L8" s="4"/>
      <c r="M8" s="4"/>
      <c r="N8" s="4"/>
      <c r="O8" s="4"/>
    </row>
    <row r="9" spans="1:15" x14ac:dyDescent="0.25">
      <c r="A9" s="4"/>
      <c r="B9" s="4" t="s">
        <v>21</v>
      </c>
      <c r="C9" s="4"/>
      <c r="D9" s="5">
        <f t="shared" si="0"/>
        <v>0</v>
      </c>
      <c r="E9" s="5">
        <v>0</v>
      </c>
      <c r="F9" s="4"/>
      <c r="G9" s="5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4"/>
      <c r="B10" s="4"/>
      <c r="C10" s="4"/>
      <c r="D10" s="5">
        <f t="shared" si="0"/>
        <v>0</v>
      </c>
      <c r="E10" s="4"/>
      <c r="F10" s="4"/>
      <c r="G10" s="5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4">
        <v>2</v>
      </c>
      <c r="B11" s="17" t="s">
        <v>9</v>
      </c>
      <c r="C11" s="4">
        <v>7857.5</v>
      </c>
      <c r="D11" s="5">
        <f t="shared" si="0"/>
        <v>3928.75</v>
      </c>
      <c r="E11" s="4">
        <v>2253.9</v>
      </c>
      <c r="F11" s="5">
        <f>E11/C11*100</f>
        <v>28.684696150174993</v>
      </c>
      <c r="G11" s="5">
        <f>E11/D11*100</f>
        <v>57.369392300349986</v>
      </c>
      <c r="H11" s="4">
        <f>1298.3-0.8</f>
        <v>1297.5</v>
      </c>
      <c r="I11" s="4">
        <v>173.3</v>
      </c>
      <c r="J11" s="4">
        <f>11223.2-4700.8-63.6</f>
        <v>6458.8</v>
      </c>
      <c r="K11" s="4">
        <v>1931.7</v>
      </c>
      <c r="L11" s="4">
        <v>80.5</v>
      </c>
      <c r="M11" s="4">
        <v>0</v>
      </c>
      <c r="N11" s="4">
        <v>14.5</v>
      </c>
      <c r="O11" s="4">
        <v>1.6</v>
      </c>
    </row>
    <row r="12" spans="1:15" x14ac:dyDescent="0.25">
      <c r="A12" s="4"/>
      <c r="B12" s="4">
        <v>101026</v>
      </c>
      <c r="C12" s="4"/>
      <c r="D12" s="5">
        <f t="shared" si="0"/>
        <v>0</v>
      </c>
      <c r="E12" s="4"/>
      <c r="F12" s="4"/>
      <c r="G12" s="5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4"/>
      <c r="B13" s="4">
        <v>101034</v>
      </c>
      <c r="C13" s="4"/>
      <c r="D13" s="5">
        <f t="shared" si="0"/>
        <v>0</v>
      </c>
      <c r="E13" s="4"/>
      <c r="F13" s="4"/>
      <c r="G13" s="5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4"/>
      <c r="B14" s="4">
        <v>123038</v>
      </c>
      <c r="C14" s="4"/>
      <c r="D14" s="5">
        <f t="shared" si="0"/>
        <v>0</v>
      </c>
      <c r="E14" s="4"/>
      <c r="F14" s="4"/>
      <c r="G14" s="5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>
        <v>125033</v>
      </c>
      <c r="C15" s="4"/>
      <c r="D15" s="5">
        <f t="shared" si="0"/>
        <v>0</v>
      </c>
      <c r="E15" s="4"/>
      <c r="F15" s="4"/>
      <c r="G15" s="5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>
        <v>124036</v>
      </c>
      <c r="C16" s="4"/>
      <c r="D16" s="5">
        <f t="shared" si="0"/>
        <v>0</v>
      </c>
      <c r="E16" s="4"/>
      <c r="F16" s="4"/>
      <c r="G16" s="5"/>
      <c r="H16" s="4"/>
      <c r="I16" s="4"/>
      <c r="J16" s="4"/>
      <c r="K16" s="4"/>
      <c r="L16" s="4"/>
      <c r="M16" s="4"/>
      <c r="N16" s="4"/>
      <c r="O16" s="4"/>
    </row>
    <row r="17" spans="1:17" x14ac:dyDescent="0.25">
      <c r="A17" s="4"/>
      <c r="B17" s="4"/>
      <c r="C17" s="4"/>
      <c r="D17" s="5">
        <f t="shared" si="0"/>
        <v>0</v>
      </c>
      <c r="E17" s="4"/>
      <c r="F17" s="4"/>
      <c r="G17" s="5"/>
      <c r="H17" s="4"/>
      <c r="I17" s="4"/>
      <c r="J17" s="4"/>
      <c r="K17" s="4"/>
      <c r="L17" s="4"/>
      <c r="M17" s="4"/>
      <c r="N17" s="4"/>
      <c r="O17" s="4"/>
    </row>
    <row r="18" spans="1:17" x14ac:dyDescent="0.25">
      <c r="A18" s="4">
        <v>3</v>
      </c>
      <c r="B18" s="17" t="s">
        <v>10</v>
      </c>
      <c r="C18" s="4">
        <v>51718.3</v>
      </c>
      <c r="D18" s="5">
        <f t="shared" si="0"/>
        <v>25859.15</v>
      </c>
      <c r="E18" s="5">
        <v>19345.900000000001</v>
      </c>
      <c r="F18" s="5">
        <f>E18/C18*100</f>
        <v>37.40629525719136</v>
      </c>
      <c r="G18" s="5">
        <f>E18/D18*100</f>
        <v>74.81259051438272</v>
      </c>
      <c r="H18" s="4">
        <v>0</v>
      </c>
      <c r="I18" s="4">
        <v>0</v>
      </c>
      <c r="J18" s="4">
        <v>51718.3</v>
      </c>
      <c r="K18" s="4">
        <v>0</v>
      </c>
      <c r="L18" s="4"/>
      <c r="M18" s="4">
        <v>0</v>
      </c>
      <c r="N18" s="4"/>
      <c r="O18" s="4">
        <v>0</v>
      </c>
    </row>
    <row r="19" spans="1:17" x14ac:dyDescent="0.25">
      <c r="A19" s="4"/>
      <c r="B19" s="4">
        <v>101059</v>
      </c>
      <c r="C19" s="5"/>
      <c r="D19" s="5">
        <f t="shared" si="0"/>
        <v>0</v>
      </c>
      <c r="E19" s="5"/>
      <c r="F19" s="5"/>
      <c r="G19" s="5"/>
      <c r="H19" s="5"/>
      <c r="I19" s="5"/>
      <c r="J19" s="5"/>
      <c r="K19" s="5">
        <v>13259.2</v>
      </c>
      <c r="L19" s="5"/>
      <c r="M19" s="5"/>
      <c r="N19" s="5"/>
      <c r="O19" s="5"/>
    </row>
    <row r="20" spans="1:17" x14ac:dyDescent="0.25">
      <c r="A20" s="4"/>
      <c r="B20" s="4">
        <v>123020</v>
      </c>
      <c r="C20" s="4"/>
      <c r="D20" s="5">
        <f t="shared" si="0"/>
        <v>0</v>
      </c>
      <c r="E20" s="4"/>
      <c r="F20" s="4"/>
      <c r="G20" s="5"/>
      <c r="H20" s="4"/>
      <c r="I20" s="4"/>
      <c r="J20" s="4"/>
      <c r="K20" s="4"/>
      <c r="L20" s="4"/>
      <c r="M20" s="4"/>
      <c r="N20" s="4"/>
      <c r="O20" s="4"/>
    </row>
    <row r="21" spans="1:17" x14ac:dyDescent="0.25">
      <c r="A21" s="4"/>
      <c r="B21" s="4">
        <v>125025</v>
      </c>
      <c r="C21" s="4"/>
      <c r="D21" s="5">
        <f t="shared" si="0"/>
        <v>0</v>
      </c>
      <c r="E21" s="4"/>
      <c r="F21" s="4"/>
      <c r="G21" s="5"/>
      <c r="H21" s="4"/>
      <c r="I21" s="4"/>
      <c r="J21" s="4"/>
      <c r="K21" s="4"/>
      <c r="L21" s="4"/>
      <c r="M21" s="4"/>
      <c r="N21" s="4"/>
      <c r="O21" s="4"/>
    </row>
    <row r="22" spans="1:17" x14ac:dyDescent="0.25">
      <c r="A22" s="4"/>
      <c r="B22" s="4">
        <v>124028</v>
      </c>
      <c r="C22" s="4"/>
      <c r="D22" s="5">
        <f t="shared" si="0"/>
        <v>0</v>
      </c>
      <c r="E22" s="4"/>
      <c r="F22" s="4"/>
      <c r="G22" s="5"/>
      <c r="H22" s="4"/>
      <c r="I22" s="4"/>
      <c r="J22" s="4"/>
      <c r="K22" s="4"/>
      <c r="L22" s="4"/>
      <c r="M22" s="4"/>
      <c r="N22" s="4"/>
      <c r="O22" s="4"/>
    </row>
    <row r="23" spans="1:17" x14ac:dyDescent="0.25">
      <c r="A23" s="4">
        <v>4</v>
      </c>
      <c r="B23" s="17" t="s">
        <v>11</v>
      </c>
      <c r="C23" s="4">
        <v>3400</v>
      </c>
      <c r="D23" s="5">
        <f t="shared" si="0"/>
        <v>1700</v>
      </c>
      <c r="E23" s="5">
        <v>2152.1999999999998</v>
      </c>
      <c r="F23" s="5">
        <f>E23/C23*100</f>
        <v>63.29999999999999</v>
      </c>
      <c r="G23" s="5">
        <f>E23/D23*100</f>
        <v>126.59999999999998</v>
      </c>
      <c r="H23" s="4"/>
      <c r="I23" s="4"/>
      <c r="J23" s="4">
        <v>3400</v>
      </c>
      <c r="K23" s="4">
        <v>697</v>
      </c>
      <c r="L23" s="4"/>
      <c r="M23" s="4"/>
      <c r="N23" s="4"/>
      <c r="O23" s="4"/>
    </row>
    <row r="24" spans="1:17" x14ac:dyDescent="0.25">
      <c r="A24" s="4"/>
      <c r="B24" s="17"/>
      <c r="C24" s="4"/>
      <c r="D24" s="5">
        <f t="shared" si="0"/>
        <v>0</v>
      </c>
      <c r="E24" s="4"/>
      <c r="F24" s="5"/>
      <c r="G24" s="5"/>
      <c r="H24" s="4"/>
      <c r="I24" s="4"/>
      <c r="J24" s="4"/>
      <c r="K24" s="4"/>
      <c r="L24" s="4"/>
      <c r="M24" s="4"/>
      <c r="N24" s="4"/>
      <c r="O24" s="4"/>
    </row>
    <row r="25" spans="1:17" x14ac:dyDescent="0.25">
      <c r="A25" s="4">
        <v>5</v>
      </c>
      <c r="B25" s="17" t="s">
        <v>12</v>
      </c>
      <c r="C25" s="4">
        <v>5500</v>
      </c>
      <c r="D25" s="5">
        <f t="shared" si="0"/>
        <v>2750</v>
      </c>
      <c r="E25" s="4">
        <v>2497.3000000000002</v>
      </c>
      <c r="F25" s="5">
        <f>E25/C25*100</f>
        <v>45.405454545454546</v>
      </c>
      <c r="G25" s="5">
        <f>E25/D25*100</f>
        <v>90.810909090909092</v>
      </c>
      <c r="H25" s="4"/>
      <c r="I25" s="4"/>
      <c r="J25" s="4">
        <v>5500</v>
      </c>
      <c r="K25" s="4">
        <v>0</v>
      </c>
      <c r="L25" s="4"/>
      <c r="M25" s="4"/>
      <c r="N25" s="4"/>
      <c r="O25" s="4"/>
    </row>
    <row r="26" spans="1:17" x14ac:dyDescent="0.25">
      <c r="A26" s="4"/>
      <c r="B26" s="17" t="s">
        <v>238</v>
      </c>
      <c r="C26" s="4"/>
      <c r="D26" s="5">
        <f t="shared" si="0"/>
        <v>0</v>
      </c>
      <c r="E26" s="4"/>
      <c r="F26" s="5"/>
      <c r="G26" s="5"/>
      <c r="H26" s="4"/>
      <c r="I26" s="4"/>
      <c r="J26" s="4"/>
      <c r="K26" s="7">
        <v>13.1</v>
      </c>
      <c r="L26" s="4"/>
      <c r="M26" s="4"/>
      <c r="N26" s="4"/>
      <c r="O26" s="4"/>
    </row>
    <row r="27" spans="1:17" x14ac:dyDescent="0.25">
      <c r="A27" s="4">
        <v>6</v>
      </c>
      <c r="B27" s="17" t="s">
        <v>242</v>
      </c>
      <c r="C27" s="4">
        <v>324302.3</v>
      </c>
      <c r="D27" s="5">
        <f t="shared" si="0"/>
        <v>162151.15</v>
      </c>
      <c r="E27" s="5">
        <v>180241.9</v>
      </c>
      <c r="F27" s="5">
        <f>E27/C27*100</f>
        <v>55.578360067134888</v>
      </c>
      <c r="G27" s="5">
        <f>E27/D27*100</f>
        <v>111.15672013426978</v>
      </c>
      <c r="H27" s="4"/>
      <c r="I27" s="4"/>
      <c r="J27" s="4">
        <v>324302.3</v>
      </c>
      <c r="K27" s="4">
        <v>0</v>
      </c>
      <c r="L27" s="4"/>
      <c r="M27" s="4"/>
      <c r="N27" s="4"/>
      <c r="O27" s="4"/>
    </row>
    <row r="28" spans="1:17" x14ac:dyDescent="0.25">
      <c r="A28" s="4">
        <v>7</v>
      </c>
      <c r="B28" s="17" t="s">
        <v>225</v>
      </c>
      <c r="C28" s="5">
        <v>8401.2000000000007</v>
      </c>
      <c r="D28" s="5">
        <f t="shared" si="0"/>
        <v>4200.6000000000004</v>
      </c>
      <c r="E28" s="5">
        <v>3780.5</v>
      </c>
      <c r="F28" s="5"/>
      <c r="G28" s="5"/>
      <c r="H28" s="5"/>
      <c r="I28" s="5"/>
      <c r="J28" s="5">
        <v>8401.2000000000007</v>
      </c>
      <c r="K28" s="5"/>
      <c r="L28" s="5"/>
      <c r="M28" s="5"/>
      <c r="N28" s="5"/>
      <c r="O28" s="5"/>
    </row>
    <row r="29" spans="1:17" ht="17.25" customHeight="1" x14ac:dyDescent="0.25">
      <c r="A29" s="4">
        <v>8</v>
      </c>
      <c r="B29" s="17" t="s">
        <v>14</v>
      </c>
      <c r="C29" s="4">
        <v>16567.5</v>
      </c>
      <c r="D29" s="5">
        <f t="shared" si="0"/>
        <v>8283.75</v>
      </c>
      <c r="E29" s="5">
        <v>3566.4</v>
      </c>
      <c r="F29" s="5">
        <f t="shared" ref="F29:F34" si="1">E29/C29*100</f>
        <v>21.52648257129923</v>
      </c>
      <c r="G29" s="5">
        <f t="shared" ref="G29:G34" si="2">E29/D29*100</f>
        <v>43.05296514259846</v>
      </c>
      <c r="H29" s="4">
        <v>6377.1</v>
      </c>
      <c r="I29" s="4">
        <v>1873.5</v>
      </c>
      <c r="J29" s="4">
        <v>3805</v>
      </c>
      <c r="K29" s="4">
        <v>1639.6</v>
      </c>
      <c r="L29" s="4">
        <v>4134.7</v>
      </c>
      <c r="M29" s="4">
        <v>40.200000000000003</v>
      </c>
      <c r="N29" s="5">
        <v>2313</v>
      </c>
      <c r="O29" s="28">
        <v>0</v>
      </c>
      <c r="P29" s="29"/>
      <c r="Q29" s="27"/>
    </row>
    <row r="30" spans="1:17" x14ac:dyDescent="0.25">
      <c r="A30" s="4">
        <v>9</v>
      </c>
      <c r="B30" s="17" t="s">
        <v>15</v>
      </c>
      <c r="C30" s="4">
        <v>15</v>
      </c>
      <c r="D30" s="5">
        <f t="shared" si="0"/>
        <v>7.5</v>
      </c>
      <c r="E30" s="4">
        <v>0</v>
      </c>
      <c r="F30" s="5">
        <f t="shared" si="1"/>
        <v>0</v>
      </c>
      <c r="G30" s="5">
        <f t="shared" si="2"/>
        <v>0</v>
      </c>
      <c r="H30" s="4">
        <v>0</v>
      </c>
      <c r="I30" s="4">
        <v>0</v>
      </c>
      <c r="J30" s="4"/>
      <c r="K30" s="4">
        <v>0</v>
      </c>
      <c r="L30" s="4"/>
      <c r="M30" s="4"/>
      <c r="N30" s="4"/>
      <c r="O30" s="4"/>
    </row>
    <row r="31" spans="1:17" x14ac:dyDescent="0.25">
      <c r="A31" s="4">
        <v>10</v>
      </c>
      <c r="B31" s="17" t="s">
        <v>16</v>
      </c>
      <c r="C31" s="4">
        <v>5000</v>
      </c>
      <c r="D31" s="5">
        <f t="shared" si="0"/>
        <v>2500</v>
      </c>
      <c r="E31" s="4">
        <v>3272.8</v>
      </c>
      <c r="F31" s="5">
        <f t="shared" si="1"/>
        <v>65.456000000000003</v>
      </c>
      <c r="G31" s="5">
        <f t="shared" si="2"/>
        <v>130.91200000000001</v>
      </c>
      <c r="H31" s="4"/>
      <c r="I31" s="4"/>
      <c r="J31" s="4">
        <v>5000</v>
      </c>
      <c r="K31" s="4">
        <v>0</v>
      </c>
      <c r="L31" s="4"/>
      <c r="M31" s="4"/>
      <c r="N31" s="4"/>
      <c r="O31" s="4"/>
    </row>
    <row r="32" spans="1:17" x14ac:dyDescent="0.25">
      <c r="A32" s="4">
        <v>11</v>
      </c>
      <c r="B32" s="17" t="s">
        <v>17</v>
      </c>
      <c r="C32" s="4">
        <v>3703.3</v>
      </c>
      <c r="D32" s="5">
        <f t="shared" si="0"/>
        <v>1851.65</v>
      </c>
      <c r="E32" s="4">
        <v>1357.9</v>
      </c>
      <c r="F32" s="5">
        <f t="shared" si="1"/>
        <v>36.667296735344152</v>
      </c>
      <c r="G32" s="5">
        <f t="shared" si="2"/>
        <v>73.334593470688304</v>
      </c>
      <c r="H32" s="4"/>
      <c r="I32" s="4"/>
      <c r="J32" s="4">
        <v>3664.5</v>
      </c>
      <c r="K32" s="4">
        <v>0</v>
      </c>
      <c r="L32" s="4"/>
      <c r="M32" s="4"/>
      <c r="N32" s="4"/>
      <c r="O32" s="4"/>
    </row>
    <row r="33" spans="1:15" x14ac:dyDescent="0.25">
      <c r="A33" s="4">
        <v>12</v>
      </c>
      <c r="B33" s="17" t="s">
        <v>18</v>
      </c>
      <c r="C33" s="4">
        <v>9000</v>
      </c>
      <c r="D33" s="5">
        <f t="shared" si="0"/>
        <v>4500</v>
      </c>
      <c r="E33" s="4">
        <v>2858.4</v>
      </c>
      <c r="F33" s="5">
        <f t="shared" si="1"/>
        <v>31.759999999999998</v>
      </c>
      <c r="G33" s="5">
        <f t="shared" si="2"/>
        <v>63.519999999999996</v>
      </c>
      <c r="H33" s="4"/>
      <c r="I33" s="4"/>
      <c r="J33" s="4">
        <v>9000</v>
      </c>
      <c r="K33" s="4">
        <v>0</v>
      </c>
      <c r="L33" s="4"/>
      <c r="M33" s="4"/>
      <c r="N33" s="4"/>
      <c r="O33" s="4"/>
    </row>
    <row r="34" spans="1:15" x14ac:dyDescent="0.25">
      <c r="A34" s="4">
        <v>13</v>
      </c>
      <c r="B34" s="17" t="s">
        <v>19</v>
      </c>
      <c r="C34" s="4">
        <v>14500</v>
      </c>
      <c r="D34" s="5">
        <f t="shared" si="0"/>
        <v>7250</v>
      </c>
      <c r="E34" s="5">
        <v>3099</v>
      </c>
      <c r="F34" s="5">
        <f t="shared" si="1"/>
        <v>21.372413793103448</v>
      </c>
      <c r="G34" s="5">
        <f t="shared" si="2"/>
        <v>42.744827586206895</v>
      </c>
      <c r="H34" s="4"/>
      <c r="I34" s="4"/>
      <c r="J34" s="4">
        <v>14500</v>
      </c>
      <c r="K34" s="4">
        <v>0</v>
      </c>
      <c r="L34" s="4"/>
      <c r="M34" s="4"/>
      <c r="N34" s="4"/>
      <c r="O34" s="4"/>
    </row>
    <row r="35" spans="1:15" x14ac:dyDescent="0.25">
      <c r="A35" s="4">
        <v>14</v>
      </c>
      <c r="B35" s="17" t="s">
        <v>69</v>
      </c>
      <c r="C35" s="4"/>
      <c r="D35" s="5">
        <f t="shared" si="0"/>
        <v>0</v>
      </c>
      <c r="E35" s="5">
        <v>127.9</v>
      </c>
      <c r="F35" s="5"/>
      <c r="G35" s="5"/>
      <c r="H35" s="4"/>
      <c r="I35" s="4"/>
      <c r="J35" s="4"/>
      <c r="K35" s="4">
        <v>0</v>
      </c>
      <c r="L35" s="4"/>
      <c r="M35" s="4"/>
      <c r="N35" s="4"/>
      <c r="O35" s="4"/>
    </row>
    <row r="36" spans="1:15" x14ac:dyDescent="0.25">
      <c r="A36" s="4">
        <v>15</v>
      </c>
      <c r="B36" s="17" t="s">
        <v>20</v>
      </c>
      <c r="C36" s="4">
        <v>2720</v>
      </c>
      <c r="D36" s="5">
        <f t="shared" si="0"/>
        <v>1360</v>
      </c>
      <c r="E36" s="4">
        <v>953.6</v>
      </c>
      <c r="F36" s="15">
        <f>E36/C36*100</f>
        <v>35.058823529411768</v>
      </c>
      <c r="G36" s="5">
        <f>E36/D36*100</f>
        <v>70.117647058823536</v>
      </c>
      <c r="H36" s="4"/>
      <c r="I36" s="4"/>
      <c r="J36" s="4">
        <v>2720</v>
      </c>
      <c r="K36" s="4">
        <v>0</v>
      </c>
      <c r="L36" s="4"/>
      <c r="M36" s="4"/>
      <c r="N36" s="4"/>
      <c r="O36" s="4"/>
    </row>
    <row r="37" spans="1:15" x14ac:dyDescent="0.25">
      <c r="A37" s="4">
        <v>16</v>
      </c>
      <c r="B37" s="17" t="s">
        <v>23</v>
      </c>
      <c r="C37" s="4"/>
      <c r="D37" s="5">
        <f t="shared" si="0"/>
        <v>0</v>
      </c>
      <c r="E37" s="4">
        <v>867.3</v>
      </c>
      <c r="F37" s="4"/>
      <c r="G37" s="5"/>
      <c r="H37" s="4"/>
      <c r="I37" s="4"/>
      <c r="J37" s="4"/>
      <c r="K37" s="4">
        <v>0</v>
      </c>
      <c r="L37" s="4"/>
      <c r="M37" s="4"/>
      <c r="N37" s="4"/>
      <c r="O37" s="4"/>
    </row>
    <row r="38" spans="1:15" x14ac:dyDescent="0.25">
      <c r="A38" s="4">
        <v>17</v>
      </c>
      <c r="B38" s="17" t="s">
        <v>212</v>
      </c>
      <c r="C38" s="4"/>
      <c r="D38" s="5">
        <f t="shared" si="0"/>
        <v>0</v>
      </c>
      <c r="E38" s="5">
        <v>450</v>
      </c>
      <c r="F38" s="4"/>
      <c r="G38" s="5"/>
      <c r="H38" s="4"/>
      <c r="I38" s="4"/>
      <c r="J38" s="4"/>
      <c r="K38" s="4">
        <v>0</v>
      </c>
      <c r="L38" s="4"/>
      <c r="M38" s="4"/>
      <c r="N38" s="4"/>
      <c r="O38" s="4"/>
    </row>
    <row r="39" spans="1:15" x14ac:dyDescent="0.25">
      <c r="A39" s="4"/>
      <c r="B39" s="17"/>
      <c r="C39" s="5">
        <f>C7+C11+C18+C24+C25+C27+C29+C30+C31+C32+C33+C34+C36+C37+C23+C35+C38+C28</f>
        <v>455438.3</v>
      </c>
      <c r="D39" s="5">
        <f t="shared" si="0"/>
        <v>227719.15</v>
      </c>
      <c r="E39" s="5">
        <f>SUM(E6:E38)</f>
        <v>229152.09999999995</v>
      </c>
      <c r="F39" s="5">
        <f>E39/C39*100</f>
        <v>50.314630982945431</v>
      </c>
      <c r="G39" s="5">
        <f>E39/D39*100</f>
        <v>100.62926196589086</v>
      </c>
      <c r="H39" s="4">
        <f>H7+H11+H18+H24+H25+H27+H29+H30+H31+H32+H33+H34+H36+H37+H23</f>
        <v>7674.6</v>
      </c>
      <c r="I39" s="4">
        <f>I7+I11+I18+I24+I25+I27+I29+I30+I31+I32+I33+I34+I36+I37+I23</f>
        <v>2046.8</v>
      </c>
      <c r="J39" s="4">
        <f>J7+J11+J18+J24+J25+J27+J29+J30+J31+J32+J33+J34+J36+J37+J23</f>
        <v>432822.1</v>
      </c>
      <c r="K39" s="4">
        <f>K7+K11+K18+K24+K25+K27+K29+K30+K31+K32+K33+K34+K36+K37+K23+K35+K38+K26</f>
        <v>6224.5</v>
      </c>
      <c r="L39" s="4">
        <f>L7+L11+L18+L24+L25+L27+L29+L30+L31+L32+L33+L34+L36+L37+L23</f>
        <v>4215.2</v>
      </c>
      <c r="M39" s="4">
        <f>M7+M11+M18+M24+M25+M27+M29+M30+M31+M32+M33+M34+M36+M37+M23</f>
        <v>40.200000000000003</v>
      </c>
      <c r="N39" s="4">
        <f>N7+N11+N18+N24+N25+N27+N29+N30+N31+N32+N33+N34+N36+N37+N23</f>
        <v>2327.5</v>
      </c>
      <c r="O39" s="4">
        <v>0</v>
      </c>
    </row>
    <row r="40" spans="1:15" x14ac:dyDescent="0.25">
      <c r="A40" s="1"/>
      <c r="B40" s="1"/>
      <c r="C40" s="1"/>
      <c r="D40" s="1"/>
      <c r="E40" s="18">
        <v>332128</v>
      </c>
      <c r="F40" s="16" t="s">
        <v>213</v>
      </c>
      <c r="G40" s="16" t="s">
        <v>209</v>
      </c>
      <c r="H40" s="1"/>
      <c r="I40" s="1"/>
      <c r="J40" s="3"/>
      <c r="K40" s="1"/>
      <c r="L40" s="1"/>
      <c r="M40" s="1"/>
      <c r="N40" s="1"/>
      <c r="O40" s="1"/>
    </row>
    <row r="41" spans="1:15" x14ac:dyDescent="0.25">
      <c r="A41" s="1"/>
      <c r="B41" s="16" t="s">
        <v>205</v>
      </c>
      <c r="C41" s="3">
        <f>C39-C32-C27-C28</f>
        <v>119031.50000000001</v>
      </c>
      <c r="D41" s="3">
        <f>D39-D32-D27-D28</f>
        <v>59515.750000000007</v>
      </c>
      <c r="E41" s="3">
        <f>E39-E32-E27-E28</f>
        <v>43771.799999999959</v>
      </c>
      <c r="F41" s="3">
        <f>E41/D41*100</f>
        <v>73.546582207230784</v>
      </c>
      <c r="G41" s="3">
        <f>E41/C41*100</f>
        <v>36.773291103615392</v>
      </c>
      <c r="H41" s="1"/>
      <c r="I41" s="1"/>
      <c r="J41" s="3">
        <f>E40-E39</f>
        <v>102975.90000000005</v>
      </c>
      <c r="K41" s="1"/>
      <c r="L41" s="1"/>
      <c r="M41" s="1"/>
      <c r="N41" s="1"/>
      <c r="O41" s="1"/>
    </row>
  </sheetData>
  <mergeCells count="6">
    <mergeCell ref="N3:O3"/>
    <mergeCell ref="D1:I1"/>
    <mergeCell ref="C3:G3"/>
    <mergeCell ref="H3:I3"/>
    <mergeCell ref="J3:K3"/>
    <mergeCell ref="L3:M3"/>
  </mergeCells>
  <pageMargins left="0.2" right="0.2" top="0.2" bottom="0.2" header="0.2" footer="0.2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Sheet1 (2)</vt:lpstr>
      <vt:lpstr>Sheet2</vt:lpstr>
      <vt:lpstr>Հաշվի համա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7392</dc:creator>
  <cp:lastModifiedBy>Offic</cp:lastModifiedBy>
  <cp:lastPrinted>2020-11-23T11:32:18Z</cp:lastPrinted>
  <dcterms:created xsi:type="dcterms:W3CDTF">2017-02-14T07:35:01Z</dcterms:created>
  <dcterms:modified xsi:type="dcterms:W3CDTF">2020-11-24T07:01:48Z</dcterms:modified>
</cp:coreProperties>
</file>